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50" yWindow="225" windowWidth="20730" windowHeight="4920"/>
  </bookViews>
  <sheets>
    <sheet name="Sheet1" sheetId="1" r:id="rId1"/>
    <sheet name="Sheet2" sheetId="5" state="hidden" r:id="rId2"/>
    <sheet name="Calcs" sheetId="2" state="hidden" r:id="rId3"/>
    <sheet name="Macros" sheetId="3" state="hidden" r:id="rId4"/>
    <sheet name="Graph Data" sheetId="4" state="hidden" r:id="rId5"/>
  </sheets>
  <definedNames>
    <definedName name="_xlnm.Print_Area" localSheetId="0">Sheet1!$A$1:$AX$42</definedName>
  </definedNames>
  <calcPr calcId="145621"/>
</workbook>
</file>

<file path=xl/calcChain.xml><?xml version="1.0" encoding="utf-8"?>
<calcChain xmlns="http://schemas.openxmlformats.org/spreadsheetml/2006/main">
  <c r="AB31" i="1" l="1"/>
  <c r="AB29" i="1"/>
  <c r="AB27" i="1"/>
  <c r="AB26" i="1"/>
  <c r="AB25" i="1"/>
  <c r="AB24" i="1"/>
  <c r="AB23" i="1"/>
  <c r="AB22" i="1"/>
  <c r="AB21" i="1"/>
  <c r="AB20" i="1"/>
  <c r="AB19" i="1"/>
  <c r="X23" i="1"/>
  <c r="C57" i="5" l="1"/>
  <c r="D42" i="5"/>
  <c r="C42" i="5"/>
  <c r="C41" i="5"/>
  <c r="C40" i="5"/>
  <c r="C39" i="5"/>
  <c r="C36" i="5"/>
  <c r="C35" i="5"/>
  <c r="C25" i="5"/>
  <c r="F60" i="5" l="1"/>
  <c r="F63" i="5" s="1"/>
  <c r="E60" i="5"/>
  <c r="E63" i="5" s="1"/>
  <c r="D59" i="5"/>
  <c r="F59" i="5" s="1"/>
  <c r="E59" i="5"/>
  <c r="D58" i="5"/>
  <c r="F58" i="5" s="1"/>
  <c r="E58" i="5"/>
  <c r="E57" i="5"/>
  <c r="F55" i="5"/>
  <c r="E55" i="5"/>
  <c r="F56" i="5"/>
  <c r="E56" i="5"/>
  <c r="F42" i="5"/>
  <c r="F43" i="5" s="1"/>
  <c r="E42" i="5"/>
  <c r="E43" i="5" s="1"/>
  <c r="E41" i="5"/>
  <c r="E39" i="5"/>
  <c r="D38" i="5"/>
  <c r="F38" i="5" s="1"/>
  <c r="E38" i="5"/>
  <c r="F37" i="5"/>
  <c r="E37" i="5"/>
  <c r="E36" i="5"/>
  <c r="D35" i="5"/>
  <c r="F35" i="5" s="1"/>
  <c r="E35" i="5"/>
  <c r="E23" i="5"/>
  <c r="D23" i="5"/>
  <c r="F23" i="5" s="1"/>
  <c r="E24" i="5"/>
  <c r="F24" i="5"/>
  <c r="E25" i="5"/>
  <c r="E10" i="5"/>
  <c r="E12" i="5" s="1"/>
  <c r="E9" i="5"/>
  <c r="D9" i="5"/>
  <c r="E8" i="5"/>
  <c r="D8" i="5"/>
  <c r="D26" i="5"/>
  <c r="F26" i="5" s="1"/>
  <c r="D7" i="5"/>
  <c r="D6" i="5"/>
  <c r="D5" i="5"/>
  <c r="F5" i="5" s="1"/>
  <c r="E40" i="5"/>
  <c r="E26" i="5"/>
  <c r="E6" i="5"/>
  <c r="E7" i="5"/>
  <c r="E11" i="5"/>
  <c r="F11" i="5"/>
  <c r="E5" i="5"/>
  <c r="F7" i="5" l="1"/>
  <c r="D39" i="5"/>
  <c r="F39" i="5" s="1"/>
  <c r="D57" i="5"/>
  <c r="F57" i="5" s="1"/>
  <c r="F6" i="5"/>
  <c r="D36" i="5"/>
  <c r="F36" i="5" s="1"/>
  <c r="F9" i="5"/>
  <c r="D41" i="5"/>
  <c r="F41" i="5" s="1"/>
  <c r="D25" i="5"/>
  <c r="F25" i="5" s="1"/>
  <c r="F27" i="5" s="1"/>
  <c r="F28" i="5" s="1"/>
  <c r="F8" i="5"/>
  <c r="D40" i="5"/>
  <c r="F40" i="5" s="1"/>
  <c r="F61" i="5"/>
  <c r="F64" i="5"/>
  <c r="F65" i="5" s="1"/>
  <c r="E27" i="5"/>
  <c r="E28" i="5" s="1"/>
  <c r="E61" i="5"/>
  <c r="F62" i="5"/>
  <c r="F10" i="5"/>
  <c r="F12" i="5" s="1"/>
  <c r="F13" i="5" s="1"/>
  <c r="E44" i="5"/>
  <c r="F44" i="5"/>
  <c r="E64" i="5"/>
  <c r="E65" i="5" s="1"/>
  <c r="E13" i="5"/>
  <c r="E14" i="5" s="1"/>
  <c r="E15" i="5" s="1"/>
  <c r="E16" i="5" s="1"/>
  <c r="F14" i="5" l="1"/>
  <c r="F15" i="5" s="1"/>
  <c r="F16" i="5" s="1"/>
  <c r="C18" i="5" s="1"/>
  <c r="F66" i="5"/>
  <c r="E62" i="5"/>
  <c r="E66" i="5"/>
  <c r="C68" i="5" s="1"/>
  <c r="E45" i="5"/>
  <c r="E46" i="5" s="1"/>
  <c r="E47" i="5" s="1"/>
  <c r="C30" i="5"/>
  <c r="F45" i="5"/>
  <c r="F46" i="5" s="1"/>
  <c r="F47" i="5" s="1"/>
  <c r="E48" i="5" l="1"/>
  <c r="F48" i="5"/>
  <c r="H27" i="2"/>
  <c r="H26" i="2"/>
  <c r="H25" i="2"/>
  <c r="H24" i="2"/>
  <c r="H23" i="2"/>
  <c r="C50" i="5" l="1"/>
  <c r="I18" i="2"/>
  <c r="H18" i="2"/>
  <c r="I17" i="2"/>
  <c r="H17" i="2"/>
  <c r="H16" i="2"/>
  <c r="I15" i="2"/>
  <c r="H15" i="2"/>
  <c r="H14" i="2"/>
  <c r="I13" i="2"/>
  <c r="H13" i="2"/>
  <c r="H12" i="2"/>
  <c r="H11" i="2"/>
  <c r="H10" i="2"/>
  <c r="H9" i="2"/>
  <c r="H8" i="2"/>
  <c r="S6" i="2" s="1"/>
  <c r="H6" i="2"/>
  <c r="S7" i="2" s="1"/>
  <c r="H5" i="2"/>
  <c r="S5" i="2" s="1"/>
  <c r="H4" i="2"/>
  <c r="S4" i="2" s="1"/>
  <c r="S8" i="2" l="1"/>
  <c r="S9" i="2" s="1"/>
  <c r="O5" i="2"/>
  <c r="AA8" i="2"/>
  <c r="W5" i="2"/>
  <c r="O4" i="2"/>
  <c r="W4" i="2"/>
  <c r="AA7" i="2"/>
  <c r="X18" i="2"/>
  <c r="W18" i="2"/>
  <c r="W11" i="2"/>
  <c r="W12" i="2" s="1"/>
  <c r="AA10" i="2"/>
  <c r="AA13" i="2" s="1"/>
  <c r="W10" i="2"/>
  <c r="O10" i="2"/>
  <c r="AA9" i="2"/>
  <c r="AB9" i="2" s="1"/>
  <c r="O9" i="2"/>
  <c r="O11" i="2" s="1"/>
  <c r="AE8" i="2"/>
  <c r="W8" i="2"/>
  <c r="O8" i="2"/>
  <c r="AF7" i="2"/>
  <c r="AE7" i="2"/>
  <c r="W7" i="2"/>
  <c r="AE6" i="2"/>
  <c r="AA6" i="2"/>
  <c r="X6" i="2"/>
  <c r="W6" i="2"/>
  <c r="O6" i="2"/>
  <c r="AB5" i="2"/>
  <c r="AA5" i="2"/>
  <c r="AF4" i="2"/>
  <c r="AE4" i="2"/>
  <c r="AB4" i="2"/>
  <c r="AA4" i="2"/>
  <c r="I14" i="2"/>
  <c r="AB10" i="2" s="1"/>
  <c r="AB13" i="2" s="1"/>
  <c r="I16" i="2"/>
  <c r="X7" i="2" s="1"/>
  <c r="I11" i="2"/>
  <c r="I10" i="2"/>
  <c r="I9" i="2"/>
  <c r="X8" i="2" s="1"/>
  <c r="I12" i="2"/>
  <c r="P10" i="2" s="1"/>
  <c r="I8" i="2"/>
  <c r="I6" i="2"/>
  <c r="T7" i="2" s="1"/>
  <c r="I5" i="2"/>
  <c r="T5" i="2" s="1"/>
  <c r="I4" i="2"/>
  <c r="T4" i="2" s="1"/>
  <c r="X10" i="2" l="1"/>
  <c r="T6" i="2"/>
  <c r="T8" i="2" s="1"/>
  <c r="T9" i="2" s="1"/>
  <c r="T11" i="2" s="1"/>
  <c r="P5" i="2"/>
  <c r="AB8" i="2"/>
  <c r="X5" i="2"/>
  <c r="P4" i="2"/>
  <c r="X4" i="2"/>
  <c r="AB7" i="2"/>
  <c r="P9" i="2"/>
  <c r="P11" i="2" s="1"/>
  <c r="O12" i="2"/>
  <c r="AA14" i="2"/>
  <c r="AA15" i="2" s="1"/>
  <c r="W13" i="2"/>
  <c r="W20" i="2" s="1"/>
  <c r="X11" i="2"/>
  <c r="X12" i="2" s="1"/>
  <c r="X13" i="2" s="1"/>
  <c r="AA11" i="2"/>
  <c r="P6" i="2"/>
  <c r="AF6" i="2"/>
  <c r="AB6" i="2"/>
  <c r="AB14" i="2" s="1"/>
  <c r="AB15" i="2" s="1"/>
  <c r="P8" i="2"/>
  <c r="AF8" i="2"/>
  <c r="AF9" i="2" s="1"/>
  <c r="L10" i="2" l="1"/>
  <c r="AB11" i="2"/>
  <c r="AB12" i="2" s="1"/>
  <c r="P12" i="2"/>
  <c r="X20" i="2"/>
  <c r="AA16" i="2"/>
  <c r="AA18" i="2" s="1"/>
  <c r="L8" i="2" s="1"/>
  <c r="AA12" i="2"/>
  <c r="AB16" i="2" l="1"/>
  <c r="AB18" i="2" s="1"/>
  <c r="J17" i="4"/>
  <c r="AK22" i="1"/>
  <c r="AK20" i="1"/>
  <c r="J19" i="4"/>
  <c r="I7" i="2"/>
  <c r="H7" i="2"/>
  <c r="J29" i="4" l="1"/>
  <c r="J24" i="4"/>
  <c r="J31" i="4"/>
  <c r="L24" i="4"/>
  <c r="AF5" i="2"/>
  <c r="AF10" i="2" s="1"/>
  <c r="AF11" i="2" s="1"/>
  <c r="AF12" i="2" s="1"/>
  <c r="AF14" i="2" s="1"/>
  <c r="L13" i="2" s="1"/>
  <c r="X9" i="2"/>
  <c r="X14" i="2" s="1"/>
  <c r="X15" i="2" s="1"/>
  <c r="P7" i="2"/>
  <c r="P13" i="2" s="1"/>
  <c r="P14" i="2" s="1"/>
  <c r="P15" i="2" s="1"/>
  <c r="AE5" i="2"/>
  <c r="W9" i="2"/>
  <c r="W14" i="2" s="1"/>
  <c r="W15" i="2" s="1"/>
  <c r="O7" i="2"/>
  <c r="O13" i="2" s="1"/>
  <c r="O14" i="2" s="1"/>
  <c r="O15" i="2" s="1"/>
  <c r="K31" i="1"/>
  <c r="H28" i="2" s="1"/>
  <c r="C3" i="4" l="1"/>
  <c r="J7" i="4" s="1"/>
  <c r="X17" i="2"/>
  <c r="X16" i="2"/>
  <c r="P17" i="2"/>
  <c r="L11" i="2" s="1"/>
  <c r="W16" i="2"/>
  <c r="W17" i="2"/>
  <c r="AK19" i="1" l="1"/>
  <c r="J20" i="4"/>
  <c r="X23" i="2"/>
  <c r="L9" i="2" s="1"/>
  <c r="AK21" i="1" l="1"/>
  <c r="AK23" i="1" s="1"/>
  <c r="J18" i="4"/>
  <c r="J32" i="4"/>
  <c r="M24" i="4"/>
  <c r="L12" i="2"/>
  <c r="D3" i="4" l="1"/>
  <c r="J6" i="4" s="1"/>
  <c r="L15" i="2"/>
  <c r="L16" i="2"/>
  <c r="J12" i="4" s="1"/>
  <c r="L17" i="2"/>
  <c r="J13" i="4" s="1"/>
  <c r="J30" i="4"/>
  <c r="K24" i="4"/>
  <c r="F3" i="4" l="1"/>
  <c r="D4" i="4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F23" i="1"/>
  <c r="J11" i="4"/>
  <c r="A23" i="1"/>
  <c r="J8" i="4"/>
  <c r="L21" i="2" s="1"/>
  <c r="AK26" i="1" s="1"/>
  <c r="K23" i="1"/>
  <c r="F4" i="4" l="1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</calcChain>
</file>

<file path=xl/sharedStrings.xml><?xml version="1.0" encoding="utf-8"?>
<sst xmlns="http://schemas.openxmlformats.org/spreadsheetml/2006/main" count="421" uniqueCount="239">
  <si>
    <t>Company</t>
  </si>
  <si>
    <t>Location</t>
  </si>
  <si>
    <t>Contact name</t>
  </si>
  <si>
    <t>Contact phone</t>
  </si>
  <si>
    <t>Contact e-mail</t>
  </si>
  <si>
    <t>Data provided by</t>
  </si>
  <si>
    <t>Data entered by</t>
  </si>
  <si>
    <t>Sales contact organization</t>
  </si>
  <si>
    <t>Sales contact name</t>
  </si>
  <si>
    <t>Proposal number</t>
  </si>
  <si>
    <t>Robot manufacturer</t>
  </si>
  <si>
    <t>Robot model</t>
  </si>
  <si>
    <t>Additional equipment</t>
  </si>
  <si>
    <t>Sales contact phone</t>
  </si>
  <si>
    <t>Sales contact e-mail</t>
  </si>
  <si>
    <t>Workcell ID</t>
  </si>
  <si>
    <t>Date</t>
  </si>
  <si>
    <t>Decr. scrap</t>
  </si>
  <si>
    <t>Decr. labor</t>
  </si>
  <si>
    <t>Incr. yield</t>
  </si>
  <si>
    <t>Total First Year Savings</t>
  </si>
  <si>
    <t>profit result after 1 year</t>
  </si>
  <si>
    <t>profit result after 2 years</t>
  </si>
  <si>
    <t>profit result after 3 years</t>
  </si>
  <si>
    <t>Return On Investment Calculator</t>
  </si>
  <si>
    <t>Equipment costs</t>
  </si>
  <si>
    <t>Installation costs</t>
  </si>
  <si>
    <t>Facility costs</t>
  </si>
  <si>
    <t>Training costs</t>
  </si>
  <si>
    <t>Other costs</t>
  </si>
  <si>
    <t>TOTAL COSTS</t>
  </si>
  <si>
    <t>number of operators</t>
  </si>
  <si>
    <t>hrs / operator / week</t>
  </si>
  <si>
    <t>burdened labor $ / hr</t>
  </si>
  <si>
    <t>weeks / year</t>
  </si>
  <si>
    <t>total machine hrs / wk</t>
  </si>
  <si>
    <t>workcell productivity %</t>
  </si>
  <si>
    <t>number of cavities</t>
  </si>
  <si>
    <t>mold open (seconds)</t>
  </si>
  <si>
    <t>overall cycle (seconds)</t>
  </si>
  <si>
    <t>scrap %</t>
  </si>
  <si>
    <t>scrap disposal ($/1000)</t>
  </si>
  <si>
    <t>mold damage</t>
  </si>
  <si>
    <t>lost production hours due to mold damage</t>
  </si>
  <si>
    <t>This form is provided by Yushin America as an example of calculating the Return on Investment of capital equipment.</t>
  </si>
  <si>
    <t xml:space="preserve">It is not a guarantee of actual results.  Yushin is not responsible for accuracy of the data input or content. </t>
  </si>
  <si>
    <t>Use of this form:</t>
  </si>
  <si>
    <t>TEXT DATA</t>
  </si>
  <si>
    <t>Enter data in those cells highlighted in light green.</t>
  </si>
  <si>
    <t>Although inclusion of all data in the fields is not required, it may prove helpful when reviewing multiple printed copies.</t>
  </si>
  <si>
    <t>To easily reset all manually inputted text fields to their blank condition, click the "Clear Text Data" button.</t>
  </si>
  <si>
    <t>CALCULATION DATA</t>
  </si>
  <si>
    <t>If the capital, installation and other costs are entered before the data, the estimated savings will update with each relevant entry.</t>
  </si>
  <si>
    <t>Although inclusion of all data in the fields is not required, the more data provided will enable more accurate results.</t>
  </si>
  <si>
    <t>The formula in the expected overall cycle field can be overtyped.</t>
  </si>
  <si>
    <t>To easily reset all manually inputted data fields to their blank condition, click the "Reset Calculations" button.</t>
  </si>
  <si>
    <t>based on an increase of yield and a reduction of labor, scrap and mold damage</t>
  </si>
  <si>
    <t>part cost ($ / 1,000)</t>
  </si>
  <si>
    <t>part sell price ($ / 1,000)</t>
  </si>
  <si>
    <t>months to pay-off</t>
  </si>
  <si>
    <t>INSTRUCTIONS</t>
  </si>
  <si>
    <t>ESTIMATED EXPENSES</t>
  </si>
  <si>
    <t>ESTIMATED SAVINGS</t>
  </si>
  <si>
    <t>OPERATION</t>
  </si>
  <si>
    <t>CURRENT</t>
  </si>
  <si>
    <t>EXPECTED</t>
  </si>
  <si>
    <t>Yushin America, Inc.</t>
  </si>
  <si>
    <t>35 Kenney Drive</t>
  </si>
  <si>
    <t>Cranston, RI  02920  USA</t>
  </si>
  <si>
    <t>4177despairmt</t>
  </si>
  <si>
    <t>Clear_Text_Data</t>
  </si>
  <si>
    <t>Reset_Calculations</t>
  </si>
  <si>
    <t>'delete'</t>
  </si>
  <si>
    <t>tons cf</t>
  </si>
  <si>
    <t>AE9:AT9</t>
  </si>
  <si>
    <t>'enter'</t>
  </si>
  <si>
    <t>I15:W15</t>
  </si>
  <si>
    <t>AE15:AT15</t>
  </si>
  <si>
    <t>401 463-1800        www.yushinamerica.com</t>
  </si>
  <si>
    <t>F6:W6</t>
  </si>
  <si>
    <t>F7:W7</t>
  </si>
  <si>
    <t>F8:W8</t>
  </si>
  <si>
    <t>F9:W9</t>
  </si>
  <si>
    <t>F10:W10</t>
  </si>
  <si>
    <t>F12:P12</t>
  </si>
  <si>
    <t>F13:P13</t>
  </si>
  <si>
    <t>S12:W12</t>
  </si>
  <si>
    <t>S13:W13</t>
  </si>
  <si>
    <t>I16:W16</t>
  </si>
  <si>
    <t>AE6:AT7</t>
  </si>
  <si>
    <t>AE8:AL8</t>
  </si>
  <si>
    <t>AP8:AT8</t>
  </si>
  <si>
    <t>AE10:AT10</t>
  </si>
  <si>
    <t>AE11:AT13</t>
  </si>
  <si>
    <t>AE16:AT16</t>
  </si>
  <si>
    <t>R</t>
  </si>
  <si>
    <t>S</t>
  </si>
  <si>
    <t>L</t>
  </si>
  <si>
    <t>P</t>
  </si>
  <si>
    <t>I</t>
  </si>
  <si>
    <t>U</t>
  </si>
  <si>
    <t>current</t>
  </si>
  <si>
    <t>expected</t>
  </si>
  <si>
    <t>RETURN ON INVESTMENT</t>
  </si>
  <si>
    <t>PROFITS FROM ADDITIONAL PRODUCTS</t>
  </si>
  <si>
    <t>LABOR SAVINGS</t>
  </si>
  <si>
    <t>SCRAP COSTS</t>
  </si>
  <si>
    <t>REPAIR COSTS</t>
  </si>
  <si>
    <t>MACHINE UTILIZATION</t>
  </si>
  <si>
    <t>mold damage (dollars)</t>
  </si>
  <si>
    <t>dollars per machine hour</t>
  </si>
  <si>
    <t>hours per operator per week</t>
  </si>
  <si>
    <t>total machine hours per week</t>
  </si>
  <si>
    <t>full burdened labor cost per hour</t>
  </si>
  <si>
    <t>weeks per year</t>
  </si>
  <si>
    <t>percentage of scrap</t>
  </si>
  <si>
    <t>cost to dispose of scrap ($/1000)</t>
  </si>
  <si>
    <t>mold open time</t>
  </si>
  <si>
    <t>SAVINGS DUE TO MOLD DAMAGE</t>
  </si>
  <si>
    <t>labor hours per year</t>
  </si>
  <si>
    <t>overall cycle time</t>
  </si>
  <si>
    <t>SAVINGS DUE TO SCRAP</t>
  </si>
  <si>
    <t>labor dollars per year</t>
  </si>
  <si>
    <t>increased open machine time</t>
  </si>
  <si>
    <t>TOTAL LABOR SAVINGS</t>
  </si>
  <si>
    <t>workcell productivity percentage</t>
  </si>
  <si>
    <t>overall cycle time (seconds)</t>
  </si>
  <si>
    <t>dollars per machine week</t>
  </si>
  <si>
    <t>ADDITIONAL PARTS PROFIT</t>
  </si>
  <si>
    <t>cycles per hour</t>
  </si>
  <si>
    <t>profit per part</t>
  </si>
  <si>
    <t>savings per week</t>
  </si>
  <si>
    <t>TOTAL SAVINGS</t>
  </si>
  <si>
    <t>parts per hour</t>
  </si>
  <si>
    <t>profit per cycle</t>
  </si>
  <si>
    <t>savings per year</t>
  </si>
  <si>
    <t>parts per year at 100% productivity</t>
  </si>
  <si>
    <t>parts per year at workcell productivity</t>
  </si>
  <si>
    <t>parts per year</t>
  </si>
  <si>
    <t>ADDITIONAL MACHINE UTILIZATION</t>
  </si>
  <si>
    <t>PROFIT RESULT AFTER 1 YEAR</t>
  </si>
  <si>
    <t>part profitability per year</t>
  </si>
  <si>
    <t>scrapped parts per year</t>
  </si>
  <si>
    <t>lost parts due to mold damage</t>
  </si>
  <si>
    <t>PROFIT RESULT AFTER 2 YEARS</t>
  </si>
  <si>
    <t>lost profit of scrapped parts per year</t>
  </si>
  <si>
    <t>lost profit due to mold damage</t>
  </si>
  <si>
    <t>PROFIT RESULT AFTER 3 YEARS</t>
  </si>
  <si>
    <t>cost to dispose of scrap</t>
  </si>
  <si>
    <t>TOTAL COST DUE TO MOLD DAMAGE</t>
  </si>
  <si>
    <t>lost profit due to lost production</t>
  </si>
  <si>
    <t>MONTHS TO EXPENDITURE PAYOFF</t>
  </si>
  <si>
    <t>TOTAL COST DUE TO SCRAP</t>
  </si>
  <si>
    <t>repair costs</t>
  </si>
  <si>
    <t>decreased scrap</t>
  </si>
  <si>
    <t>labor savings</t>
  </si>
  <si>
    <t>addition product profits</t>
  </si>
  <si>
    <t>Q4 -2013</t>
  </si>
  <si>
    <t>Q2 -2009</t>
  </si>
  <si>
    <t>&lt;50</t>
  </si>
  <si>
    <t>50-99</t>
  </si>
  <si>
    <t>100-299</t>
  </si>
  <si>
    <t>300-499</t>
  </si>
  <si>
    <t>500-749</t>
  </si>
  <si>
    <t>750-999</t>
  </si>
  <si>
    <t>1000-1499</t>
  </si>
  <si>
    <t>1500-1999</t>
  </si>
  <si>
    <t>2000-2999</t>
  </si>
  <si>
    <t>3000+</t>
  </si>
  <si>
    <t>4th qtr 2013 Plastics Technology</t>
  </si>
  <si>
    <t>K26:O26</t>
  </si>
  <si>
    <t>K27:O27</t>
  </si>
  <si>
    <t>K28:O28</t>
  </si>
  <si>
    <t>K29:O29</t>
  </si>
  <si>
    <t>K30:O30</t>
  </si>
  <si>
    <t>X19:AA19</t>
  </si>
  <si>
    <t>X20:AA20</t>
  </si>
  <si>
    <t>X21:AA21</t>
  </si>
  <si>
    <t>X22:AA22</t>
  </si>
  <si>
    <t>X23:AA23</t>
  </si>
  <si>
    <t>X24:AA24</t>
  </si>
  <si>
    <t>X25:AA25</t>
  </si>
  <si>
    <t>X26:AA26</t>
  </si>
  <si>
    <t>X27:AA27</t>
  </si>
  <si>
    <t>X28:AA28</t>
  </si>
  <si>
    <t>X29:AA29</t>
  </si>
  <si>
    <t>X30:AA30</t>
  </si>
  <si>
    <t>X31:AA31</t>
  </si>
  <si>
    <t>'=+X19*X20'</t>
  </si>
  <si>
    <t>X32:AA32</t>
  </si>
  <si>
    <t>X33:AA34</t>
  </si>
  <si>
    <t>AB19:AE19</t>
  </si>
  <si>
    <t>'=+X19'</t>
  </si>
  <si>
    <t>AB20:AE20</t>
  </si>
  <si>
    <t>AB21:AE21</t>
  </si>
  <si>
    <t>AB22:AE22</t>
  </si>
  <si>
    <t>AB23:AE23</t>
  </si>
  <si>
    <t>'=+X20'</t>
  </si>
  <si>
    <t>'=+X21'</t>
  </si>
  <si>
    <t>'=+X22'</t>
  </si>
  <si>
    <t>'=+AB19*AB20'</t>
  </si>
  <si>
    <t>AB24:AE24</t>
  </si>
  <si>
    <t>AB25:AE25</t>
  </si>
  <si>
    <t>AB26:AE26</t>
  </si>
  <si>
    <t>AB27:AE27</t>
  </si>
  <si>
    <t>AB28:AE28</t>
  </si>
  <si>
    <t>'=+X24'</t>
  </si>
  <si>
    <t>'=+X25'</t>
  </si>
  <si>
    <t>'=+X26'</t>
  </si>
  <si>
    <t>'=+X27'</t>
  </si>
  <si>
    <t>AB29:AE29</t>
  </si>
  <si>
    <t>AB30:AE30</t>
  </si>
  <si>
    <t>AB31:AE31</t>
  </si>
  <si>
    <t>AB32:AE32</t>
  </si>
  <si>
    <t>AB33:AE34</t>
  </si>
  <si>
    <t>'=+X31'</t>
  </si>
  <si>
    <t>parts cost each  ($ / 1,000)</t>
  </si>
  <si>
    <t>part sell price each  ($ / 1,000)</t>
  </si>
  <si>
    <t>'=+X29-(X28-AB28)'</t>
  </si>
  <si>
    <t>month</t>
  </si>
  <si>
    <t>costs</t>
  </si>
  <si>
    <t>savings</t>
  </si>
  <si>
    <t>net profit</t>
  </si>
  <si>
    <t>savings per month</t>
  </si>
  <si>
    <t>total expenditure</t>
  </si>
  <si>
    <t>months to payoff</t>
  </si>
  <si>
    <t>Damage</t>
  </si>
  <si>
    <t>Scrap</t>
  </si>
  <si>
    <t>Labor</t>
  </si>
  <si>
    <t>Yield</t>
  </si>
  <si>
    <t>Decr. Damage</t>
  </si>
  <si>
    <t xml:space="preserve">The information contained within this document is an example of an ROI calculation.   </t>
  </si>
  <si>
    <t>The actual payback shown is an estimate based upon the information provided and is not guaranteed.</t>
  </si>
  <si>
    <t>parts cost ( $ / 1,000)</t>
  </si>
  <si>
    <t>part sell price ( $ / 1,000)</t>
  </si>
  <si>
    <t>profit per 1,000 parts</t>
  </si>
  <si>
    <t>PROFITS FROM ADDITIONAL YIELD</t>
  </si>
  <si>
    <t>4177mtdespair</t>
  </si>
  <si>
    <t>4417despairMt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</si>
</sst>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??_);_(@_)"/>
    <numFmt numFmtId="166" formatCode="_(&quot;$&quot;* #,##0.00_);_(&quot;$&quot;* \(#,##0.00\);_(&quot;$&quot;* &quot;-&quot;????_);_(@_)"/>
    <numFmt numFmtId="167" formatCode="#,##0.0"/>
    <numFmt numFmtId="168" formatCode="0.0"/>
    <numFmt numFmtId="169" formatCode="0.0%"/>
    <numFmt numFmtId="170" formatCode="0.0000%"/>
    <numFmt numFmtId="171" formatCode="#,##0.0000000_);\(#,##0.0000000\)"/>
    <numFmt numFmtId="172" formatCode="#,##0.0_);\(#,##0.0\)"/>
    <numFmt numFmtId="173" formatCode="mm/dd/yy;@"/>
    <numFmt numFmtId="174" formatCode="[&lt;=9999999]###\-####;\(###\)\ ###\-####"/>
    <numFmt numFmtId="175" formatCode="&quot;$&quot;#,##0.00"/>
    <numFmt numFmtId="176" formatCode="&quot;$&quot;#,##0.0000"/>
    <numFmt numFmtId="177" formatCode="_(&quot;$&quot;* #,##0.0000_);_(&quot;$&quot;* \(#,##0.0000\);_(&quot;$&quot;* &quot;-&quot;??_);_(@_)"/>
    <numFmt numFmtId="178" formatCode="&quot;$&quot;#,##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4"/>
      <name val="Calibri"/>
      <family val="2"/>
      <scheme val="minor"/>
    </font>
    <font>
      <b/>
      <sz val="11"/>
      <color rgb="FF000000"/>
      <name val="Calibri"/>
      <family val="2"/>
    </font>
    <font>
      <sz val="9.5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0"/>
      <color rgb="FF92D05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FFFF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rgb="FF92D05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color rgb="FF00FF00"/>
      <name val="Calibri"/>
      <family val="2"/>
      <scheme val="minor"/>
    </font>
    <font>
      <sz val="10"/>
      <color rgb="FFFFCC66"/>
      <name val="Calibri"/>
      <family val="2"/>
      <scheme val="minor"/>
    </font>
    <font>
      <sz val="10"/>
      <color rgb="FFFFFFCC"/>
      <name val="Calibri"/>
      <family val="2"/>
      <scheme val="minor"/>
    </font>
    <font>
      <b/>
      <sz val="10"/>
      <color rgb="FFFFCC66"/>
      <name val="Calibri"/>
      <family val="2"/>
      <scheme val="minor"/>
    </font>
    <font>
      <sz val="10"/>
      <color rgb="FF00FFFF"/>
      <name val="Calibri"/>
      <family val="2"/>
      <scheme val="minor"/>
    </font>
    <font>
      <sz val="10"/>
      <color rgb="FFCCFFCC"/>
      <name val="Calibri"/>
      <family val="2"/>
      <scheme val="minor"/>
    </font>
    <font>
      <sz val="10"/>
      <color theme="9" tint="0.39997558519241921"/>
      <name val="Calibri"/>
      <family val="2"/>
      <scheme val="minor"/>
    </font>
    <font>
      <sz val="10"/>
      <color theme="9" tint="0.59999389629810485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10"/>
      <color rgb="FF00FF00"/>
      <name val="Calibri"/>
      <family val="2"/>
      <scheme val="minor"/>
    </font>
    <font>
      <b/>
      <sz val="10"/>
      <color rgb="FF00FFFF"/>
      <name val="Calibri"/>
      <family val="2"/>
      <scheme val="minor"/>
    </font>
    <font>
      <b/>
      <sz val="10"/>
      <color theme="9" tint="0.39997558519241921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color theme="9" tint="0.79998168889431442"/>
      <name val="Calibri"/>
      <family val="2"/>
      <scheme val="minor"/>
    </font>
    <font>
      <b/>
      <sz val="10"/>
      <color theme="5" tint="0.39997558519241921"/>
      <name val="Calibri"/>
      <family val="2"/>
      <scheme val="minor"/>
    </font>
    <font>
      <sz val="4"/>
      <color theme="0" tint="-0.14999847407452621"/>
      <name val="Calibri"/>
      <family val="2"/>
      <scheme val="minor"/>
    </font>
    <font>
      <sz val="4"/>
      <color theme="1" tint="0.499984740745262"/>
      <name val="Calibri"/>
      <family val="2"/>
      <scheme val="minor"/>
    </font>
    <font>
      <sz val="8"/>
      <color theme="0" tint="-0.1499984740745262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66"/>
        <bgColor indexed="64"/>
      </patternFill>
    </fill>
  </fills>
  <borders count="1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6" fillId="0" borderId="44" xfId="0" applyFont="1" applyBorder="1"/>
    <xf numFmtId="0" fontId="6" fillId="0" borderId="45" xfId="0" applyFont="1" applyBorder="1"/>
    <xf numFmtId="0" fontId="6" fillId="0" borderId="0" xfId="0" applyFont="1"/>
    <xf numFmtId="0" fontId="0" fillId="0" borderId="44" xfId="0" applyBorder="1"/>
    <xf numFmtId="0" fontId="0" fillId="0" borderId="0" xfId="0" applyBorder="1"/>
    <xf numFmtId="0" fontId="0" fillId="0" borderId="45" xfId="0" applyBorder="1"/>
    <xf numFmtId="0" fontId="0" fillId="0" borderId="0" xfId="0" quotePrefix="1" applyBorder="1"/>
    <xf numFmtId="0" fontId="0" fillId="0" borderId="45" xfId="0" quotePrefix="1" applyBorder="1"/>
    <xf numFmtId="0" fontId="0" fillId="0" borderId="0" xfId="0" quotePrefix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8" fillId="9" borderId="0" xfId="0" applyFont="1" applyFill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44" fontId="10" fillId="0" borderId="0" xfId="0" applyNumberFormat="1" applyFont="1" applyAlignment="1">
      <alignment horizontal="center" vertical="center"/>
    </xf>
    <xf numFmtId="44" fontId="8" fillId="5" borderId="57" xfId="0" applyNumberFormat="1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quotePrefix="1" applyFill="1" applyBorder="1"/>
    <xf numFmtId="0" fontId="2" fillId="9" borderId="0" xfId="0" applyFont="1" applyFill="1" applyAlignment="1">
      <alignment vertical="center"/>
    </xf>
    <xf numFmtId="0" fontId="2" fillId="9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2" fontId="0" fillId="0" borderId="0" xfId="0" applyNumberFormat="1"/>
    <xf numFmtId="169" fontId="0" fillId="0" borderId="0" xfId="0" applyNumberFormat="1"/>
    <xf numFmtId="175" fontId="0" fillId="0" borderId="0" xfId="0" applyNumberFormat="1"/>
    <xf numFmtId="176" fontId="0" fillId="0" borderId="0" xfId="0" applyNumberFormat="1"/>
    <xf numFmtId="167" fontId="0" fillId="0" borderId="0" xfId="0" applyNumberFormat="1"/>
    <xf numFmtId="176" fontId="8" fillId="0" borderId="2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37" fontId="8" fillId="0" borderId="2" xfId="0" applyNumberFormat="1" applyFont="1" applyBorder="1" applyAlignment="1">
      <alignment horizontal="center" vertical="center"/>
    </xf>
    <xf numFmtId="37" fontId="8" fillId="0" borderId="18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169" fontId="8" fillId="0" borderId="18" xfId="0" applyNumberFormat="1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67" fontId="8" fillId="0" borderId="18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42" fontId="8" fillId="0" borderId="104" xfId="0" applyNumberFormat="1" applyFont="1" applyBorder="1" applyAlignment="1">
      <alignment horizontal="center" vertical="center"/>
    </xf>
    <xf numFmtId="42" fontId="8" fillId="0" borderId="105" xfId="0" applyNumberFormat="1" applyFont="1" applyBorder="1" applyAlignment="1">
      <alignment horizontal="center" vertical="center"/>
    </xf>
    <xf numFmtId="0" fontId="8" fillId="3" borderId="86" xfId="0" applyFont="1" applyFill="1" applyBorder="1" applyAlignment="1">
      <alignment horizontal="center" vertical="center"/>
    </xf>
    <xf numFmtId="0" fontId="8" fillId="3" borderId="87" xfId="0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75" fontId="8" fillId="0" borderId="104" xfId="0" applyNumberFormat="1" applyFont="1" applyBorder="1" applyAlignment="1">
      <alignment horizontal="center" vertical="center"/>
    </xf>
    <xf numFmtId="175" fontId="8" fillId="0" borderId="105" xfId="0" applyNumberFormat="1" applyFont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175" fontId="8" fillId="0" borderId="15" xfId="0" applyNumberFormat="1" applyFont="1" applyBorder="1" applyAlignment="1">
      <alignment horizontal="center" vertical="center"/>
    </xf>
    <xf numFmtId="175" fontId="8" fillId="0" borderId="16" xfId="0" applyNumberFormat="1" applyFont="1" applyBorder="1" applyAlignment="1">
      <alignment horizontal="center" vertical="center"/>
    </xf>
    <xf numFmtId="44" fontId="8" fillId="0" borderId="2" xfId="0" applyNumberFormat="1" applyFont="1" applyBorder="1" applyAlignment="1">
      <alignment horizontal="center" vertical="center"/>
    </xf>
    <xf numFmtId="44" fontId="8" fillId="0" borderId="18" xfId="0" applyNumberFormat="1" applyFont="1" applyBorder="1" applyAlignment="1">
      <alignment horizontal="center" vertical="center"/>
    </xf>
    <xf numFmtId="44" fontId="8" fillId="0" borderId="104" xfId="0" applyNumberFormat="1" applyFont="1" applyBorder="1" applyAlignment="1">
      <alignment horizontal="center" vertical="center"/>
    </xf>
    <xf numFmtId="44" fontId="8" fillId="0" borderId="105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2" fontId="8" fillId="0" borderId="104" xfId="0" applyNumberFormat="1" applyFont="1" applyBorder="1" applyAlignment="1">
      <alignment horizontal="center" vertical="center"/>
    </xf>
    <xf numFmtId="2" fontId="8" fillId="0" borderId="105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167" fontId="8" fillId="0" borderId="92" xfId="0" applyNumberFormat="1" applyFont="1" applyBorder="1" applyAlignment="1">
      <alignment horizontal="center" vertical="center"/>
    </xf>
    <xf numFmtId="167" fontId="8" fillId="0" borderId="93" xfId="0" applyNumberFormat="1" applyFont="1" applyBorder="1" applyAlignment="1">
      <alignment horizontal="center" vertical="center"/>
    </xf>
    <xf numFmtId="169" fontId="8" fillId="0" borderId="105" xfId="0" applyNumberFormat="1" applyFont="1" applyBorder="1" applyAlignment="1">
      <alignment horizontal="center" vertical="center"/>
    </xf>
    <xf numFmtId="176" fontId="8" fillId="0" borderId="104" xfId="0" applyNumberFormat="1" applyFont="1" applyBorder="1" applyAlignment="1">
      <alignment horizontal="center" vertical="center"/>
    </xf>
    <xf numFmtId="176" fontId="8" fillId="0" borderId="105" xfId="0" applyNumberFormat="1" applyFont="1" applyBorder="1" applyAlignment="1">
      <alignment horizontal="center" vertical="center"/>
    </xf>
    <xf numFmtId="165" fontId="8" fillId="0" borderId="92" xfId="0" applyNumberFormat="1" applyFont="1" applyBorder="1" applyAlignment="1">
      <alignment horizontal="center" vertical="center"/>
    </xf>
    <xf numFmtId="165" fontId="8" fillId="0" borderId="93" xfId="0" applyNumberFormat="1" applyFont="1" applyBorder="1" applyAlignment="1">
      <alignment horizontal="center" vertical="center"/>
    </xf>
    <xf numFmtId="0" fontId="8" fillId="3" borderId="106" xfId="0" applyFont="1" applyFill="1" applyBorder="1" applyAlignment="1">
      <alignment horizontal="center" vertical="center"/>
    </xf>
    <xf numFmtId="176" fontId="8" fillId="0" borderId="109" xfId="0" applyNumberFormat="1" applyFont="1" applyBorder="1" applyAlignment="1">
      <alignment horizontal="center" vertical="center"/>
    </xf>
    <xf numFmtId="176" fontId="8" fillId="0" borderId="107" xfId="0" applyNumberFormat="1" applyFont="1" applyBorder="1" applyAlignment="1">
      <alignment horizontal="center" vertical="center"/>
    </xf>
    <xf numFmtId="37" fontId="8" fillId="0" borderId="107" xfId="0" applyNumberFormat="1" applyFont="1" applyBorder="1" applyAlignment="1">
      <alignment horizontal="center" vertical="center"/>
    </xf>
    <xf numFmtId="2" fontId="8" fillId="0" borderId="107" xfId="0" applyNumberFormat="1" applyFont="1" applyBorder="1" applyAlignment="1">
      <alignment horizontal="center" vertical="center"/>
    </xf>
    <xf numFmtId="169" fontId="8" fillId="0" borderId="108" xfId="0" applyNumberFormat="1" applyFont="1" applyBorder="1" applyAlignment="1">
      <alignment horizontal="center" vertical="center"/>
    </xf>
    <xf numFmtId="44" fontId="2" fillId="0" borderId="83" xfId="1" applyFont="1" applyBorder="1" applyAlignment="1" applyProtection="1">
      <alignment horizontal="center" vertical="center"/>
      <protection locked="0"/>
    </xf>
    <xf numFmtId="44" fontId="2" fillId="0" borderId="84" xfId="1" applyFont="1" applyBorder="1" applyAlignment="1" applyProtection="1">
      <alignment horizontal="center" vertical="center"/>
      <protection locked="0"/>
    </xf>
    <xf numFmtId="44" fontId="2" fillId="0" borderId="30" xfId="1" applyFont="1" applyBorder="1" applyAlignment="1" applyProtection="1">
      <alignment horizontal="center" vertical="center"/>
      <protection locked="0"/>
    </xf>
    <xf numFmtId="44" fontId="2" fillId="0" borderId="77" xfId="1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168" fontId="2" fillId="0" borderId="31" xfId="0" applyNumberFormat="1" applyFont="1" applyBorder="1" applyAlignment="1" applyProtection="1">
      <alignment horizontal="center" vertical="center"/>
      <protection locked="0"/>
    </xf>
    <xf numFmtId="168" fontId="2" fillId="0" borderId="32" xfId="0" applyNumberFormat="1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68" fontId="2" fillId="0" borderId="73" xfId="0" applyNumberFormat="1" applyFont="1" applyBorder="1" applyAlignment="1" applyProtection="1">
      <alignment horizontal="center" vertical="center"/>
      <protection locked="0"/>
    </xf>
    <xf numFmtId="9" fontId="2" fillId="0" borderId="31" xfId="2" applyFont="1" applyBorder="1" applyAlignment="1" applyProtection="1">
      <alignment horizontal="center" vertical="center"/>
      <protection locked="0"/>
    </xf>
    <xf numFmtId="9" fontId="2" fillId="0" borderId="32" xfId="2" applyFont="1" applyBorder="1" applyAlignment="1" applyProtection="1">
      <alignment horizontal="center" vertical="center"/>
      <protection locked="0"/>
    </xf>
    <xf numFmtId="9" fontId="2" fillId="0" borderId="73" xfId="2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>
      <alignment horizontal="right" vertical="center"/>
    </xf>
    <xf numFmtId="0" fontId="2" fillId="0" borderId="81" xfId="0" applyFont="1" applyBorder="1" applyAlignment="1">
      <alignment horizontal="right" vertical="center"/>
    </xf>
    <xf numFmtId="44" fontId="2" fillId="0" borderId="81" xfId="1" applyFont="1" applyBorder="1" applyAlignment="1">
      <alignment horizontal="center" vertical="center"/>
    </xf>
    <xf numFmtId="44" fontId="2" fillId="0" borderId="71" xfId="1" applyFont="1" applyBorder="1" applyAlignment="1">
      <alignment horizontal="center" vertical="center"/>
    </xf>
    <xf numFmtId="2" fontId="2" fillId="0" borderId="31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center" vertical="center"/>
      <protection locked="0"/>
    </xf>
    <xf numFmtId="2" fontId="2" fillId="0" borderId="73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174" fontId="2" fillId="0" borderId="12" xfId="0" applyNumberFormat="1" applyFont="1" applyBorder="1" applyAlignment="1" applyProtection="1">
      <alignment horizontal="left" vertical="center"/>
      <protection locked="0"/>
    </xf>
    <xf numFmtId="174" fontId="2" fillId="0" borderId="13" xfId="0" applyNumberFormat="1" applyFont="1" applyBorder="1" applyAlignment="1" applyProtection="1">
      <alignment horizontal="left" vertical="center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3" borderId="95" xfId="0" applyFont="1" applyFill="1" applyBorder="1" applyAlignment="1">
      <alignment horizontal="center" vertical="center"/>
    </xf>
    <xf numFmtId="0" fontId="2" fillId="3" borderId="96" xfId="0" applyFont="1" applyFill="1" applyBorder="1" applyAlignment="1">
      <alignment horizontal="center" vertical="center"/>
    </xf>
    <xf numFmtId="0" fontId="2" fillId="3" borderId="9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0" fontId="2" fillId="3" borderId="94" xfId="0" applyFont="1" applyFill="1" applyBorder="1" applyAlignment="1">
      <alignment horizontal="right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99" xfId="0" applyFont="1" applyBorder="1" applyAlignment="1">
      <alignment horizontal="right" wrapText="1"/>
    </xf>
    <xf numFmtId="0" fontId="2" fillId="0" borderId="100" xfId="0" applyFont="1" applyBorder="1" applyAlignment="1">
      <alignment horizontal="right" wrapText="1"/>
    </xf>
    <xf numFmtId="0" fontId="2" fillId="0" borderId="101" xfId="0" applyFont="1" applyBorder="1" applyAlignment="1">
      <alignment horizontal="right" wrapText="1"/>
    </xf>
    <xf numFmtId="0" fontId="2" fillId="0" borderId="102" xfId="0" applyFont="1" applyBorder="1" applyAlignment="1">
      <alignment horizontal="right" wrapText="1"/>
    </xf>
    <xf numFmtId="0" fontId="4" fillId="9" borderId="0" xfId="0" applyFont="1" applyFill="1" applyAlignment="1">
      <alignment horizontal="center" vertical="center"/>
    </xf>
    <xf numFmtId="0" fontId="2" fillId="3" borderId="85" xfId="0" applyFont="1" applyFill="1" applyBorder="1" applyAlignment="1">
      <alignment horizontal="center" vertical="center"/>
    </xf>
    <xf numFmtId="0" fontId="2" fillId="3" borderId="86" xfId="0" applyFont="1" applyFill="1" applyBorder="1" applyAlignment="1">
      <alignment horizontal="center" vertical="center"/>
    </xf>
    <xf numFmtId="0" fontId="2" fillId="3" borderId="8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164" fontId="2" fillId="0" borderId="92" xfId="1" applyNumberFormat="1" applyFont="1" applyBorder="1" applyAlignment="1">
      <alignment horizontal="center" vertical="center"/>
    </xf>
    <xf numFmtId="164" fontId="2" fillId="0" borderId="93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20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3" fillId="0" borderId="28" xfId="1" applyNumberFormat="1" applyFont="1" applyBorder="1" applyAlignment="1">
      <alignment horizontal="center" vertical="center"/>
    </xf>
    <xf numFmtId="164" fontId="3" fillId="0" borderId="29" xfId="1" applyNumberFormat="1" applyFont="1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/>
    </xf>
    <xf numFmtId="164" fontId="3" fillId="0" borderId="24" xfId="1" applyNumberFormat="1" applyFont="1" applyBorder="1" applyAlignment="1">
      <alignment horizontal="center" vertical="center"/>
    </xf>
    <xf numFmtId="0" fontId="2" fillId="0" borderId="91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168" fontId="2" fillId="0" borderId="88" xfId="0" applyNumberFormat="1" applyFont="1" applyBorder="1" applyAlignment="1" applyProtection="1">
      <alignment horizontal="center" vertical="center"/>
      <protection locked="0"/>
    </xf>
    <xf numFmtId="168" fontId="2" fillId="0" borderId="89" xfId="0" applyNumberFormat="1" applyFont="1" applyBorder="1" applyAlignment="1" applyProtection="1">
      <alignment horizontal="center" vertical="center"/>
      <protection locked="0"/>
    </xf>
    <xf numFmtId="0" fontId="5" fillId="9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73" fontId="2" fillId="0" borderId="12" xfId="0" applyNumberFormat="1" applyFont="1" applyBorder="1" applyAlignment="1" applyProtection="1">
      <alignment horizontal="center" vertical="center"/>
      <protection locked="0"/>
    </xf>
    <xf numFmtId="173" fontId="2" fillId="0" borderId="13" xfId="0" applyNumberFormat="1" applyFont="1" applyBorder="1" applyAlignment="1" applyProtection="1">
      <alignment horizontal="center" vertical="center"/>
      <protection locked="0"/>
    </xf>
    <xf numFmtId="173" fontId="2" fillId="0" borderId="9" xfId="0" applyNumberFormat="1" applyFont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68" fontId="2" fillId="0" borderId="90" xfId="0" applyNumberFormat="1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>
      <alignment horizontal="right" vertical="center"/>
    </xf>
    <xf numFmtId="0" fontId="2" fillId="0" borderId="83" xfId="0" applyFont="1" applyBorder="1" applyAlignment="1">
      <alignment horizontal="right" vertical="center"/>
    </xf>
    <xf numFmtId="0" fontId="2" fillId="2" borderId="98" xfId="0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/>
    </xf>
    <xf numFmtId="175" fontId="2" fillId="0" borderId="40" xfId="0" applyNumberFormat="1" applyFont="1" applyBorder="1" applyAlignment="1">
      <alignment horizontal="center" vertical="center"/>
    </xf>
    <xf numFmtId="44" fontId="2" fillId="0" borderId="79" xfId="1" applyFont="1" applyBorder="1" applyAlignment="1" applyProtection="1">
      <alignment horizontal="center" vertical="center"/>
      <protection locked="0"/>
    </xf>
    <xf numFmtId="44" fontId="2" fillId="0" borderId="80" xfId="1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>
      <alignment horizontal="right" vertical="center"/>
    </xf>
    <xf numFmtId="0" fontId="2" fillId="0" borderId="79" xfId="0" applyFont="1" applyBorder="1" applyAlignment="1">
      <alignment horizontal="right" vertical="center"/>
    </xf>
    <xf numFmtId="0" fontId="7" fillId="6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4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172" fontId="15" fillId="0" borderId="0" xfId="0" applyNumberFormat="1" applyFont="1"/>
    <xf numFmtId="0" fontId="16" fillId="0" borderId="0" xfId="0" applyFont="1" applyAlignment="1">
      <alignment horizontal="right" vertical="center"/>
    </xf>
    <xf numFmtId="44" fontId="16" fillId="0" borderId="0" xfId="0" applyNumberFormat="1" applyFont="1" applyAlignment="1">
      <alignment vertical="center"/>
    </xf>
    <xf numFmtId="164" fontId="15" fillId="0" borderId="0" xfId="0" applyNumberFormat="1" applyFont="1"/>
    <xf numFmtId="44" fontId="18" fillId="15" borderId="0" xfId="0" applyNumberFormat="1" applyFont="1" applyFill="1" applyAlignment="1">
      <alignment horizontal="center"/>
    </xf>
    <xf numFmtId="44" fontId="19" fillId="14" borderId="0" xfId="0" applyNumberFormat="1" applyFont="1" applyFill="1" applyAlignment="1">
      <alignment horizontal="center"/>
    </xf>
    <xf numFmtId="0" fontId="20" fillId="9" borderId="0" xfId="0" applyFont="1" applyFill="1" applyAlignment="1">
      <alignment vertical="center"/>
    </xf>
    <xf numFmtId="0" fontId="21" fillId="7" borderId="0" xfId="0" applyFont="1" applyFill="1" applyAlignment="1">
      <alignment vertical="center"/>
    </xf>
    <xf numFmtId="0" fontId="23" fillId="8" borderId="0" xfId="0" applyFont="1" applyFill="1" applyAlignment="1">
      <alignment vertical="center"/>
    </xf>
    <xf numFmtId="0" fontId="22" fillId="10" borderId="0" xfId="0" applyFont="1" applyFill="1" applyAlignment="1">
      <alignment vertical="center"/>
    </xf>
    <xf numFmtId="176" fontId="30" fillId="16" borderId="16" xfId="0" applyNumberFormat="1" applyFont="1" applyFill="1" applyBorder="1" applyAlignment="1">
      <alignment horizontal="center" vertical="center"/>
    </xf>
    <xf numFmtId="176" fontId="30" fillId="16" borderId="18" xfId="0" applyNumberFormat="1" applyFont="1" applyFill="1" applyBorder="1" applyAlignment="1">
      <alignment horizontal="center" vertical="center"/>
    </xf>
    <xf numFmtId="1" fontId="30" fillId="16" borderId="18" xfId="0" applyNumberFormat="1" applyFont="1" applyFill="1" applyBorder="1" applyAlignment="1">
      <alignment horizontal="center" vertical="center"/>
    </xf>
    <xf numFmtId="2" fontId="30" fillId="16" borderId="18" xfId="0" applyNumberFormat="1" applyFont="1" applyFill="1" applyBorder="1" applyAlignment="1">
      <alignment horizontal="center" vertical="center"/>
    </xf>
    <xf numFmtId="2" fontId="30" fillId="16" borderId="16" xfId="0" applyNumberFormat="1" applyFont="1" applyFill="1" applyBorder="1" applyAlignment="1">
      <alignment horizontal="center" vertical="center"/>
    </xf>
    <xf numFmtId="176" fontId="30" fillId="16" borderId="105" xfId="0" applyNumberFormat="1" applyFont="1" applyFill="1" applyBorder="1" applyAlignment="1">
      <alignment horizontal="center" vertical="center"/>
    </xf>
    <xf numFmtId="0" fontId="29" fillId="19" borderId="14" xfId="0" applyFont="1" applyFill="1" applyBorder="1" applyAlignment="1">
      <alignment vertical="center"/>
    </xf>
    <xf numFmtId="0" fontId="29" fillId="19" borderId="17" xfId="0" applyFont="1" applyFill="1" applyBorder="1" applyAlignment="1">
      <alignment vertical="center"/>
    </xf>
    <xf numFmtId="0" fontId="29" fillId="19" borderId="103" xfId="0" applyFont="1" applyFill="1" applyBorder="1" applyAlignment="1">
      <alignment vertical="center"/>
    </xf>
    <xf numFmtId="0" fontId="29" fillId="19" borderId="91" xfId="0" applyFont="1" applyFill="1" applyBorder="1" applyAlignment="1">
      <alignment vertical="center"/>
    </xf>
    <xf numFmtId="0" fontId="29" fillId="19" borderId="0" xfId="0" applyFont="1" applyFill="1" applyAlignment="1">
      <alignment vertical="center"/>
    </xf>
    <xf numFmtId="0" fontId="31" fillId="19" borderId="0" xfId="0" applyFont="1" applyFill="1" applyAlignment="1">
      <alignment vertical="center"/>
    </xf>
    <xf numFmtId="44" fontId="31" fillId="19" borderId="0" xfId="0" applyNumberFormat="1" applyFont="1" applyFill="1" applyAlignment="1">
      <alignment horizontal="center" vertical="center"/>
    </xf>
    <xf numFmtId="175" fontId="33" fillId="5" borderId="14" xfId="0" applyNumberFormat="1" applyFont="1" applyFill="1" applyBorder="1" applyAlignment="1">
      <alignment horizontal="center" vertical="center"/>
    </xf>
    <xf numFmtId="175" fontId="33" fillId="5" borderId="16" xfId="0" applyNumberFormat="1" applyFont="1" applyFill="1" applyBorder="1" applyAlignment="1">
      <alignment horizontal="center" vertical="center"/>
    </xf>
    <xf numFmtId="2" fontId="33" fillId="5" borderId="17" xfId="0" applyNumberFormat="1" applyFont="1" applyFill="1" applyBorder="1" applyAlignment="1">
      <alignment horizontal="center" vertical="center"/>
    </xf>
    <xf numFmtId="2" fontId="33" fillId="5" borderId="18" xfId="0" applyNumberFormat="1" applyFont="1" applyFill="1" applyBorder="1" applyAlignment="1">
      <alignment horizontal="center" vertical="center"/>
    </xf>
    <xf numFmtId="176" fontId="33" fillId="5" borderId="17" xfId="0" applyNumberFormat="1" applyFont="1" applyFill="1" applyBorder="1" applyAlignment="1">
      <alignment horizontal="center" vertical="center"/>
    </xf>
    <xf numFmtId="2" fontId="33" fillId="5" borderId="103" xfId="0" applyNumberFormat="1" applyFont="1" applyFill="1" applyBorder="1" applyAlignment="1">
      <alignment horizontal="center" vertical="center"/>
    </xf>
    <xf numFmtId="2" fontId="33" fillId="5" borderId="105" xfId="0" applyNumberFormat="1" applyFont="1" applyFill="1" applyBorder="1" applyAlignment="1">
      <alignment horizontal="center" vertical="center"/>
    </xf>
    <xf numFmtId="1" fontId="35" fillId="15" borderId="17" xfId="0" applyNumberFormat="1" applyFont="1" applyFill="1" applyBorder="1" applyAlignment="1">
      <alignment horizontal="center" vertical="center"/>
    </xf>
    <xf numFmtId="1" fontId="35" fillId="15" borderId="18" xfId="0" applyNumberFormat="1" applyFont="1" applyFill="1" applyBorder="1" applyAlignment="1">
      <alignment horizontal="center" vertical="center"/>
    </xf>
    <xf numFmtId="0" fontId="36" fillId="3" borderId="33" xfId="0" applyFont="1" applyFill="1" applyBorder="1" applyAlignment="1">
      <alignment vertical="center"/>
    </xf>
    <xf numFmtId="0" fontId="27" fillId="3" borderId="3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36" fillId="3" borderId="85" xfId="0" applyFont="1" applyFill="1" applyBorder="1" applyAlignment="1">
      <alignment vertical="center"/>
    </xf>
    <xf numFmtId="0" fontId="27" fillId="3" borderId="85" xfId="0" applyFont="1" applyFill="1" applyBorder="1" applyAlignment="1">
      <alignment horizontal="center" vertical="center"/>
    </xf>
    <xf numFmtId="0" fontId="27" fillId="3" borderId="87" xfId="0" applyFont="1" applyFill="1" applyBorder="1" applyAlignment="1">
      <alignment horizontal="center" vertical="center"/>
    </xf>
    <xf numFmtId="0" fontId="27" fillId="3" borderId="98" xfId="0" applyFont="1" applyFill="1" applyBorder="1" applyAlignment="1">
      <alignment horizontal="center" vertical="center"/>
    </xf>
    <xf numFmtId="0" fontId="27" fillId="3" borderId="97" xfId="0" applyFont="1" applyFill="1" applyBorder="1" applyAlignment="1">
      <alignment horizontal="center" vertical="center"/>
    </xf>
    <xf numFmtId="0" fontId="28" fillId="17" borderId="14" xfId="0" applyFont="1" applyFill="1" applyBorder="1" applyAlignment="1">
      <alignment vertical="center"/>
    </xf>
    <xf numFmtId="0" fontId="28" fillId="17" borderId="17" xfId="0" applyFont="1" applyFill="1" applyBorder="1" applyAlignment="1">
      <alignment vertical="center"/>
    </xf>
    <xf numFmtId="0" fontId="28" fillId="17" borderId="103" xfId="0" applyFont="1" applyFill="1" applyBorder="1" applyAlignment="1">
      <alignment vertical="center"/>
    </xf>
    <xf numFmtId="0" fontId="28" fillId="17" borderId="91" xfId="0" applyFont="1" applyFill="1" applyBorder="1" applyAlignment="1">
      <alignment vertical="center"/>
    </xf>
    <xf numFmtId="0" fontId="28" fillId="17" borderId="0" xfId="0" applyFont="1" applyFill="1" applyAlignment="1">
      <alignment vertical="center"/>
    </xf>
    <xf numFmtId="0" fontId="37" fillId="17" borderId="0" xfId="0" applyFont="1" applyFill="1" applyAlignment="1">
      <alignment vertical="center"/>
    </xf>
    <xf numFmtId="44" fontId="37" fillId="17" borderId="0" xfId="0" applyNumberFormat="1" applyFont="1" applyFill="1" applyAlignment="1">
      <alignment horizontal="center" vertical="center"/>
    </xf>
    <xf numFmtId="0" fontId="24" fillId="9" borderId="14" xfId="0" applyFont="1" applyFill="1" applyBorder="1" applyAlignment="1">
      <alignment vertical="center"/>
    </xf>
    <xf numFmtId="0" fontId="24" fillId="9" borderId="17" xfId="0" applyFont="1" applyFill="1" applyBorder="1" applyAlignment="1">
      <alignment vertical="center"/>
    </xf>
    <xf numFmtId="0" fontId="24" fillId="9" borderId="103" xfId="0" applyFont="1" applyFill="1" applyBorder="1" applyAlignment="1">
      <alignment vertical="center"/>
    </xf>
    <xf numFmtId="0" fontId="24" fillId="0" borderId="91" xfId="0" applyFont="1" applyBorder="1" applyAlignment="1">
      <alignment vertical="center"/>
    </xf>
    <xf numFmtId="0" fontId="24" fillId="0" borderId="103" xfId="0" applyFont="1" applyBorder="1" applyAlignment="1">
      <alignment vertical="center"/>
    </xf>
    <xf numFmtId="0" fontId="24" fillId="0" borderId="0" xfId="0" applyFont="1" applyAlignment="1">
      <alignment vertical="center"/>
    </xf>
    <xf numFmtId="44" fontId="20" fillId="9" borderId="0" xfId="0" applyNumberFormat="1" applyFont="1" applyFill="1" applyAlignment="1">
      <alignment horizontal="center" vertical="center"/>
    </xf>
    <xf numFmtId="176" fontId="33" fillId="5" borderId="15" xfId="0" applyNumberFormat="1" applyFont="1" applyFill="1" applyBorder="1" applyAlignment="1">
      <alignment horizontal="center" vertical="center"/>
    </xf>
    <xf numFmtId="176" fontId="33" fillId="5" borderId="2" xfId="0" applyNumberFormat="1" applyFont="1" applyFill="1" applyBorder="1" applyAlignment="1">
      <alignment horizontal="center" vertical="center"/>
    </xf>
    <xf numFmtId="1" fontId="33" fillId="5" borderId="2" xfId="0" applyNumberFormat="1" applyFont="1" applyFill="1" applyBorder="1" applyAlignment="1">
      <alignment horizontal="center" vertical="center"/>
    </xf>
    <xf numFmtId="2" fontId="33" fillId="5" borderId="2" xfId="0" applyNumberFormat="1" applyFont="1" applyFill="1" applyBorder="1" applyAlignment="1">
      <alignment horizontal="center" vertical="center"/>
    </xf>
    <xf numFmtId="169" fontId="33" fillId="5" borderId="104" xfId="0" applyNumberFormat="1" applyFont="1" applyFill="1" applyBorder="1" applyAlignment="1">
      <alignment horizontal="center" vertical="center"/>
    </xf>
    <xf numFmtId="169" fontId="33" fillId="5" borderId="105" xfId="0" applyNumberFormat="1" applyFont="1" applyFill="1" applyBorder="1" applyAlignment="1">
      <alignment horizontal="center" vertical="center"/>
    </xf>
    <xf numFmtId="2" fontId="33" fillId="5" borderId="14" xfId="0" applyNumberFormat="1" applyFont="1" applyFill="1" applyBorder="1" applyAlignment="1">
      <alignment horizontal="center" vertical="center"/>
    </xf>
    <xf numFmtId="176" fontId="33" fillId="5" borderId="103" xfId="0" applyNumberFormat="1" applyFont="1" applyFill="1" applyBorder="1" applyAlignment="1">
      <alignment horizontal="center" vertical="center"/>
    </xf>
    <xf numFmtId="169" fontId="33" fillId="5" borderId="17" xfId="0" applyNumberFormat="1" applyFont="1" applyFill="1" applyBorder="1" applyAlignment="1">
      <alignment horizontal="center" vertical="center"/>
    </xf>
    <xf numFmtId="169" fontId="33" fillId="5" borderId="18" xfId="0" applyNumberFormat="1" applyFont="1" applyFill="1" applyBorder="1" applyAlignment="1">
      <alignment horizontal="center" vertical="center"/>
    </xf>
    <xf numFmtId="0" fontId="32" fillId="18" borderId="14" xfId="0" applyFont="1" applyFill="1" applyBorder="1" applyAlignment="1">
      <alignment vertical="center"/>
    </xf>
    <xf numFmtId="0" fontId="32" fillId="18" borderId="17" xfId="0" applyFont="1" applyFill="1" applyBorder="1" applyAlignment="1">
      <alignment vertical="center"/>
    </xf>
    <xf numFmtId="0" fontId="32" fillId="18" borderId="103" xfId="0" applyFont="1" applyFill="1" applyBorder="1" applyAlignment="1">
      <alignment vertical="center"/>
    </xf>
    <xf numFmtId="0" fontId="32" fillId="18" borderId="91" xfId="0" applyFont="1" applyFill="1" applyBorder="1" applyAlignment="1">
      <alignment vertical="center"/>
    </xf>
    <xf numFmtId="0" fontId="32" fillId="18" borderId="0" xfId="0" applyFont="1" applyFill="1" applyAlignment="1">
      <alignment vertical="center"/>
    </xf>
    <xf numFmtId="0" fontId="38" fillId="18" borderId="0" xfId="0" applyFont="1" applyFill="1" applyAlignment="1">
      <alignment vertical="center"/>
    </xf>
    <xf numFmtId="44" fontId="38" fillId="18" borderId="0" xfId="0" applyNumberFormat="1" applyFont="1" applyFill="1" applyAlignment="1">
      <alignment horizontal="center" vertical="center"/>
    </xf>
    <xf numFmtId="176" fontId="35" fillId="15" borderId="14" xfId="0" applyNumberFormat="1" applyFont="1" applyFill="1" applyBorder="1" applyAlignment="1">
      <alignment horizontal="center" vertical="center"/>
    </xf>
    <xf numFmtId="176" fontId="35" fillId="15" borderId="16" xfId="0" applyNumberFormat="1" applyFont="1" applyFill="1" applyBorder="1" applyAlignment="1">
      <alignment horizontal="center" vertical="center"/>
    </xf>
    <xf numFmtId="176" fontId="35" fillId="15" borderId="17" xfId="0" applyNumberFormat="1" applyFont="1" applyFill="1" applyBorder="1" applyAlignment="1">
      <alignment horizontal="center" vertical="center"/>
    </xf>
    <xf numFmtId="176" fontId="35" fillId="15" borderId="18" xfId="0" applyNumberFormat="1" applyFont="1" applyFill="1" applyBorder="1" applyAlignment="1">
      <alignment horizontal="center" vertical="center"/>
    </xf>
    <xf numFmtId="2" fontId="35" fillId="15" borderId="17" xfId="0" applyNumberFormat="1" applyFont="1" applyFill="1" applyBorder="1" applyAlignment="1">
      <alignment horizontal="center" vertical="center"/>
    </xf>
    <xf numFmtId="2" fontId="35" fillId="15" borderId="18" xfId="0" applyNumberFormat="1" applyFont="1" applyFill="1" applyBorder="1" applyAlignment="1">
      <alignment horizontal="center" vertical="center"/>
    </xf>
    <xf numFmtId="2" fontId="35" fillId="15" borderId="103" xfId="0" applyNumberFormat="1" applyFont="1" applyFill="1" applyBorder="1" applyAlignment="1">
      <alignment horizontal="center" vertical="center"/>
    </xf>
    <xf numFmtId="2" fontId="35" fillId="15" borderId="105" xfId="0" applyNumberFormat="1" applyFont="1" applyFill="1" applyBorder="1" applyAlignment="1">
      <alignment horizontal="center" vertical="center"/>
    </xf>
    <xf numFmtId="0" fontId="39" fillId="12" borderId="0" xfId="0" applyFont="1" applyFill="1" applyAlignment="1">
      <alignment vertical="center"/>
    </xf>
    <xf numFmtId="0" fontId="26" fillId="10" borderId="0" xfId="0" applyFont="1" applyFill="1" applyAlignment="1">
      <alignment vertical="center"/>
    </xf>
    <xf numFmtId="44" fontId="22" fillId="1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68" fontId="16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169" fontId="16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7" fontId="16" fillId="0" borderId="0" xfId="0" applyNumberFormat="1" applyFont="1" applyAlignment="1">
      <alignment horizontal="center" vertical="center"/>
    </xf>
    <xf numFmtId="42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4" fillId="9" borderId="0" xfId="0" applyFont="1" applyFill="1" applyAlignment="1">
      <alignment vertical="center"/>
    </xf>
    <xf numFmtId="0" fontId="40" fillId="8" borderId="0" xfId="0" applyFont="1" applyFill="1" applyAlignment="1">
      <alignment vertical="center"/>
    </xf>
    <xf numFmtId="0" fontId="23" fillId="8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 vertical="center"/>
    </xf>
    <xf numFmtId="44" fontId="21" fillId="7" borderId="0" xfId="0" applyNumberFormat="1" applyFont="1" applyFill="1" applyAlignment="1">
      <alignment horizontal="center" vertical="center"/>
    </xf>
    <xf numFmtId="0" fontId="34" fillId="12" borderId="0" xfId="0" applyFont="1" applyFill="1" applyAlignment="1">
      <alignment vertical="center"/>
    </xf>
    <xf numFmtId="44" fontId="39" fillId="12" borderId="0" xfId="0" applyNumberFormat="1" applyFont="1" applyFill="1" applyAlignment="1">
      <alignment horizontal="center" vertical="center"/>
    </xf>
    <xf numFmtId="44" fontId="40" fillId="8" borderId="0" xfId="0" applyNumberFormat="1" applyFont="1" applyFill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70" fontId="16" fillId="0" borderId="0" xfId="2" applyNumberFormat="1" applyFont="1" applyAlignment="1">
      <alignment horizontal="center" vertical="center"/>
    </xf>
    <xf numFmtId="171" fontId="16" fillId="0" borderId="0" xfId="0" applyNumberFormat="1" applyFont="1" applyAlignment="1">
      <alignment horizontal="center" vertical="center"/>
    </xf>
    <xf numFmtId="44" fontId="16" fillId="0" borderId="0" xfId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4" fontId="16" fillId="0" borderId="0" xfId="0" applyNumberFormat="1" applyFont="1" applyAlignment="1">
      <alignment horizontal="center" vertical="center"/>
    </xf>
    <xf numFmtId="44" fontId="17" fillId="0" borderId="0" xfId="0" applyNumberFormat="1" applyFont="1" applyAlignment="1">
      <alignment horizontal="center" vertical="center"/>
    </xf>
    <xf numFmtId="0" fontId="16" fillId="0" borderId="49" xfId="0" applyFont="1" applyBorder="1" applyAlignment="1">
      <alignment horizontal="right" vertical="center"/>
    </xf>
    <xf numFmtId="0" fontId="16" fillId="0" borderId="52" xfId="0" applyFont="1" applyBorder="1" applyAlignment="1">
      <alignment horizontal="right" vertical="center"/>
    </xf>
    <xf numFmtId="0" fontId="16" fillId="0" borderId="55" xfId="0" applyFont="1" applyBorder="1" applyAlignment="1">
      <alignment horizontal="right" vertical="center"/>
    </xf>
    <xf numFmtId="0" fontId="27" fillId="3" borderId="64" xfId="0" applyFont="1" applyFill="1" applyBorder="1" applyAlignment="1">
      <alignment horizontal="center" vertical="center"/>
    </xf>
    <xf numFmtId="0" fontId="27" fillId="3" borderId="66" xfId="0" applyFont="1" applyFill="1" applyBorder="1" applyAlignment="1">
      <alignment horizontal="center" vertical="center"/>
    </xf>
    <xf numFmtId="0" fontId="27" fillId="3" borderId="67" xfId="0" applyFont="1" applyFill="1" applyBorder="1" applyAlignment="1">
      <alignment horizontal="center" vertical="center"/>
    </xf>
    <xf numFmtId="0" fontId="27" fillId="3" borderId="63" xfId="0" applyFont="1" applyFill="1" applyBorder="1" applyAlignment="1">
      <alignment horizontal="center" vertical="center"/>
    </xf>
    <xf numFmtId="0" fontId="27" fillId="3" borderId="62" xfId="0" applyFont="1" applyFill="1" applyBorder="1" applyAlignment="1">
      <alignment horizontal="right" vertical="center"/>
    </xf>
    <xf numFmtId="0" fontId="41" fillId="13" borderId="39" xfId="0" applyFont="1" applyFill="1" applyBorder="1" applyAlignment="1">
      <alignment horizontal="center" vertical="center"/>
    </xf>
    <xf numFmtId="0" fontId="42" fillId="6" borderId="49" xfId="0" applyFont="1" applyFill="1" applyBorder="1" applyAlignment="1">
      <alignment horizontal="right" vertical="center"/>
    </xf>
    <xf numFmtId="0" fontId="42" fillId="6" borderId="60" xfId="0" applyFont="1" applyFill="1" applyBorder="1" applyAlignment="1">
      <alignment horizontal="center" vertical="center"/>
    </xf>
    <xf numFmtId="0" fontId="42" fillId="6" borderId="52" xfId="0" applyFont="1" applyFill="1" applyBorder="1" applyAlignment="1">
      <alignment horizontal="right" vertical="center"/>
    </xf>
    <xf numFmtId="0" fontId="42" fillId="6" borderId="65" xfId="0" applyFont="1" applyFill="1" applyBorder="1" applyAlignment="1">
      <alignment horizontal="center" vertical="center"/>
    </xf>
    <xf numFmtId="0" fontId="42" fillId="6" borderId="55" xfId="0" applyFont="1" applyFill="1" applyBorder="1" applyAlignment="1">
      <alignment horizontal="right" vertical="center"/>
    </xf>
    <xf numFmtId="0" fontId="42" fillId="6" borderId="61" xfId="0" applyFont="1" applyFill="1" applyBorder="1" applyAlignment="1">
      <alignment horizontal="center" vertical="center"/>
    </xf>
    <xf numFmtId="0" fontId="24" fillId="9" borderId="49" xfId="0" applyFont="1" applyFill="1" applyBorder="1" applyAlignment="1">
      <alignment horizontal="right" vertical="center"/>
    </xf>
    <xf numFmtId="0" fontId="24" fillId="9" borderId="52" xfId="0" applyFont="1" applyFill="1" applyBorder="1" applyAlignment="1">
      <alignment horizontal="right" vertical="center"/>
    </xf>
    <xf numFmtId="0" fontId="24" fillId="9" borderId="68" xfId="0" applyFont="1" applyFill="1" applyBorder="1" applyAlignment="1">
      <alignment horizontal="right" vertical="center"/>
    </xf>
    <xf numFmtId="0" fontId="24" fillId="9" borderId="70" xfId="0" applyFont="1" applyFill="1" applyBorder="1" applyAlignment="1">
      <alignment horizontal="right" vertical="center"/>
    </xf>
    <xf numFmtId="0" fontId="20" fillId="9" borderId="0" xfId="0" applyFont="1" applyFill="1" applyAlignment="1">
      <alignment horizontal="center" vertical="center"/>
    </xf>
    <xf numFmtId="0" fontId="22" fillId="10" borderId="0" xfId="0" applyFont="1" applyFill="1" applyAlignment="1">
      <alignment horizontal="center" vertical="center"/>
    </xf>
    <xf numFmtId="0" fontId="36" fillId="3" borderId="58" xfId="0" applyFont="1" applyFill="1" applyBorder="1" applyAlignment="1">
      <alignment horizontal="center" vertical="center"/>
    </xf>
    <xf numFmtId="0" fontId="36" fillId="3" borderId="59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36" fillId="3" borderId="26" xfId="0" applyFont="1" applyFill="1" applyBorder="1" applyAlignment="1">
      <alignment horizontal="center" vertical="center"/>
    </xf>
    <xf numFmtId="0" fontId="43" fillId="11" borderId="0" xfId="0" applyFont="1" applyFill="1" applyAlignment="1">
      <alignment horizontal="center" vertical="center"/>
    </xf>
    <xf numFmtId="0" fontId="39" fillId="12" borderId="0" xfId="0" applyFont="1" applyFill="1" applyAlignment="1">
      <alignment horizontal="center" vertical="center"/>
    </xf>
    <xf numFmtId="2" fontId="30" fillId="6" borderId="54" xfId="0" applyNumberFormat="1" applyFont="1" applyFill="1" applyBorder="1" applyAlignment="1">
      <alignment horizontal="center" vertical="center"/>
    </xf>
    <xf numFmtId="44" fontId="30" fillId="6" borderId="54" xfId="0" applyNumberFormat="1" applyFont="1" applyFill="1" applyBorder="1" applyAlignment="1">
      <alignment horizontal="center" vertical="center"/>
    </xf>
    <xf numFmtId="168" fontId="30" fillId="6" borderId="54" xfId="0" applyNumberFormat="1" applyFont="1" applyFill="1" applyBorder="1" applyAlignment="1">
      <alignment horizontal="center" vertical="center"/>
    </xf>
    <xf numFmtId="1" fontId="30" fillId="6" borderId="54" xfId="0" applyNumberFormat="1" applyFont="1" applyFill="1" applyBorder="1" applyAlignment="1">
      <alignment horizontal="center" vertical="center"/>
    </xf>
    <xf numFmtId="165" fontId="30" fillId="6" borderId="54" xfId="0" applyNumberFormat="1" applyFont="1" applyFill="1" applyBorder="1" applyAlignment="1">
      <alignment horizontal="center" vertical="center"/>
    </xf>
    <xf numFmtId="2" fontId="33" fillId="5" borderId="50" xfId="0" applyNumberFormat="1" applyFont="1" applyFill="1" applyBorder="1" applyAlignment="1">
      <alignment horizontal="center" vertical="center"/>
    </xf>
    <xf numFmtId="2" fontId="33" fillId="5" borderId="51" xfId="0" applyNumberFormat="1" applyFont="1" applyFill="1" applyBorder="1" applyAlignment="1">
      <alignment horizontal="center" vertical="center"/>
    </xf>
    <xf numFmtId="2" fontId="33" fillId="5" borderId="53" xfId="0" applyNumberFormat="1" applyFont="1" applyFill="1" applyBorder="1" applyAlignment="1">
      <alignment horizontal="center" vertical="center"/>
    </xf>
    <xf numFmtId="44" fontId="33" fillId="5" borderId="53" xfId="0" applyNumberFormat="1" applyFont="1" applyFill="1" applyBorder="1" applyAlignment="1">
      <alignment horizontal="center" vertical="center"/>
    </xf>
    <xf numFmtId="168" fontId="33" fillId="5" borderId="53" xfId="0" applyNumberFormat="1" applyFont="1" applyFill="1" applyBorder="1" applyAlignment="1">
      <alignment horizontal="center" vertical="center"/>
    </xf>
    <xf numFmtId="1" fontId="33" fillId="5" borderId="53" xfId="0" applyNumberFormat="1" applyFont="1" applyFill="1" applyBorder="1" applyAlignment="1">
      <alignment horizontal="center" vertical="center"/>
    </xf>
    <xf numFmtId="165" fontId="33" fillId="5" borderId="53" xfId="0" applyNumberFormat="1" applyFont="1" applyFill="1" applyBorder="1" applyAlignment="1">
      <alignment horizontal="center" vertical="center"/>
    </xf>
    <xf numFmtId="169" fontId="33" fillId="5" borderId="53" xfId="0" applyNumberFormat="1" applyFont="1" applyFill="1" applyBorder="1" applyAlignment="1">
      <alignment horizontal="center" vertical="center"/>
    </xf>
    <xf numFmtId="44" fontId="33" fillId="5" borderId="56" xfId="0" applyNumberFormat="1" applyFont="1" applyFill="1" applyBorder="1" applyAlignment="1">
      <alignment horizontal="center" vertical="center"/>
    </xf>
    <xf numFmtId="165" fontId="33" fillId="5" borderId="54" xfId="0" applyNumberFormat="1" applyFont="1" applyFill="1" applyBorder="1" applyAlignment="1">
      <alignment horizontal="center" vertical="center"/>
    </xf>
    <xf numFmtId="169" fontId="33" fillId="5" borderId="54" xfId="0" applyNumberFormat="1" applyFont="1" applyFill="1" applyBorder="1" applyAlignment="1">
      <alignment horizontal="center" vertical="center"/>
    </xf>
    <xf numFmtId="2" fontId="33" fillId="5" borderId="54" xfId="0" applyNumberFormat="1" applyFont="1" applyFill="1" applyBorder="1" applyAlignment="1">
      <alignment horizontal="center" vertical="center"/>
    </xf>
    <xf numFmtId="44" fontId="16" fillId="0" borderId="49" xfId="0" applyNumberFormat="1" applyFont="1" applyBorder="1" applyAlignment="1">
      <alignment horizontal="center" vertical="center"/>
    </xf>
    <xf numFmtId="44" fontId="16" fillId="0" borderId="60" xfId="0" applyNumberFormat="1" applyFont="1" applyBorder="1" applyAlignment="1">
      <alignment horizontal="center" vertical="center"/>
    </xf>
    <xf numFmtId="44" fontId="16" fillId="0" borderId="52" xfId="0" applyNumberFormat="1" applyFont="1" applyBorder="1" applyAlignment="1">
      <alignment horizontal="center" vertical="center"/>
    </xf>
    <xf numFmtId="44" fontId="16" fillId="0" borderId="65" xfId="0" applyNumberFormat="1" applyFont="1" applyBorder="1" applyAlignment="1">
      <alignment horizontal="center" vertical="center"/>
    </xf>
    <xf numFmtId="44" fontId="16" fillId="0" borderId="68" xfId="0" applyNumberFormat="1" applyFont="1" applyBorder="1" applyAlignment="1">
      <alignment horizontal="center" vertical="center"/>
    </xf>
    <xf numFmtId="44" fontId="16" fillId="0" borderId="69" xfId="0" applyNumberFormat="1" applyFont="1" applyBorder="1" applyAlignment="1">
      <alignment horizontal="center" vertical="center"/>
    </xf>
    <xf numFmtId="44" fontId="16" fillId="0" borderId="70" xfId="0" applyNumberFormat="1" applyFont="1" applyBorder="1" applyAlignment="1">
      <alignment horizontal="center" vertical="center"/>
    </xf>
    <xf numFmtId="44" fontId="16" fillId="0" borderId="71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2" fillId="0" borderId="12" xfId="0" applyNumberFormat="1" applyFont="1" applyBorder="1" applyProtection="1">
      <protection locked="0"/>
    </xf>
    <xf numFmtId="49" fontId="2" fillId="0" borderId="13" xfId="0" applyNumberFormat="1" applyFont="1" applyBorder="1" applyProtection="1">
      <protection locked="0"/>
    </xf>
    <xf numFmtId="175" fontId="2" fillId="0" borderId="31" xfId="1" applyNumberFormat="1" applyFont="1" applyBorder="1" applyAlignment="1" applyProtection="1">
      <alignment horizontal="center" vertical="center"/>
      <protection locked="0"/>
    </xf>
    <xf numFmtId="175" fontId="2" fillId="0" borderId="32" xfId="1" applyNumberFormat="1" applyFont="1" applyBorder="1" applyAlignment="1" applyProtection="1">
      <alignment horizontal="center" vertical="center"/>
      <protection locked="0"/>
    </xf>
    <xf numFmtId="175" fontId="2" fillId="0" borderId="73" xfId="1" applyNumberFormat="1" applyFont="1" applyBorder="1" applyAlignment="1" applyProtection="1">
      <alignment horizontal="center" vertical="center"/>
      <protection locked="0"/>
    </xf>
    <xf numFmtId="178" fontId="2" fillId="0" borderId="31" xfId="1" applyNumberFormat="1" applyFont="1" applyBorder="1" applyAlignment="1" applyProtection="1">
      <alignment horizontal="center" vertical="center"/>
      <protection locked="0"/>
    </xf>
    <xf numFmtId="178" fontId="2" fillId="0" borderId="32" xfId="1" applyNumberFormat="1" applyFont="1" applyBorder="1" applyAlignment="1" applyProtection="1">
      <alignment horizontal="center" vertical="center"/>
      <protection locked="0"/>
    </xf>
    <xf numFmtId="178" fontId="2" fillId="0" borderId="73" xfId="1" applyNumberFormat="1" applyFont="1" applyBorder="1" applyAlignment="1" applyProtection="1">
      <alignment horizontal="center" vertical="center"/>
      <protection locked="0"/>
    </xf>
    <xf numFmtId="168" fontId="2" fillId="0" borderId="74" xfId="0" applyNumberFormat="1" applyFont="1" applyBorder="1" applyAlignment="1" applyProtection="1">
      <alignment horizontal="center" vertical="center"/>
      <protection locked="0"/>
    </xf>
    <xf numFmtId="168" fontId="2" fillId="0" borderId="75" xfId="0" applyNumberFormat="1" applyFont="1" applyBorder="1" applyAlignment="1" applyProtection="1">
      <alignment horizontal="center" vertical="center"/>
      <protection locked="0"/>
    </xf>
    <xf numFmtId="168" fontId="2" fillId="0" borderId="76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7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FFFFCC"/>
      <color rgb="FF00FFFF"/>
      <color rgb="FF00FF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37427280352832E-2"/>
          <c:y val="5.6179768972728687E-2"/>
          <c:w val="0.34288848674934419"/>
          <c:h val="0.878815286086193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Data'!$H$29</c:f>
              <c:strCache>
                <c:ptCount val="1"/>
                <c:pt idx="0">
                  <c:v>Damage</c:v>
                </c:pt>
              </c:strCache>
            </c:strRef>
          </c:tx>
          <c:spPr>
            <a:pattFill prst="smCheck">
              <a:fgClr>
                <a:srgbClr val="FF0000"/>
              </a:fgClr>
              <a:bgClr>
                <a:schemeClr val="bg1"/>
              </a:bgClr>
            </a:patt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cat>
            <c:numRef>
              <c:f>'Graph Data'!$J$28</c:f>
              <c:numCache>
                <c:formatCode>General</c:formatCode>
                <c:ptCount val="1"/>
              </c:numCache>
            </c:numRef>
          </c:cat>
          <c:val>
            <c:numRef>
              <c:f>'Graph Data'!$J$29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Data'!$H$30</c:f>
              <c:strCache>
                <c:ptCount val="1"/>
                <c:pt idx="0">
                  <c:v>Scrap</c:v>
                </c:pt>
              </c:strCache>
            </c:strRef>
          </c:tx>
          <c:spPr>
            <a:pattFill prst="ltVert">
              <a:fgClr>
                <a:schemeClr val="bg2">
                  <a:lumMod val="25000"/>
                </a:schemeClr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cat>
            <c:numRef>
              <c:f>'Graph Data'!$J$28</c:f>
              <c:numCache>
                <c:formatCode>General</c:formatCode>
                <c:ptCount val="1"/>
              </c:numCache>
            </c:numRef>
          </c:cat>
          <c:val>
            <c:numRef>
              <c:f>'Graph Data'!$J$30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Data'!$H$31</c:f>
              <c:strCache>
                <c:ptCount val="1"/>
                <c:pt idx="0">
                  <c:v>Labor</c:v>
                </c:pt>
              </c:strCache>
            </c:strRef>
          </c:tx>
          <c:spPr>
            <a:pattFill prst="wd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cat>
            <c:numRef>
              <c:f>'Graph Data'!$J$28</c:f>
              <c:numCache>
                <c:formatCode>General</c:formatCode>
                <c:ptCount val="1"/>
              </c:numCache>
            </c:numRef>
          </c:cat>
          <c:val>
            <c:numRef>
              <c:f>'Graph Data'!$J$31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'Graph Data'!$H$32</c:f>
              <c:strCache>
                <c:ptCount val="1"/>
                <c:pt idx="0">
                  <c:v>Yield</c:v>
                </c:pt>
              </c:strCache>
            </c:strRef>
          </c:tx>
          <c:spPr>
            <a:pattFill prst="pct7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cat>
            <c:numRef>
              <c:f>'Graph Data'!$J$28</c:f>
              <c:numCache>
                <c:formatCode>General</c:formatCode>
                <c:ptCount val="1"/>
              </c:numCache>
            </c:numRef>
          </c:cat>
          <c:val>
            <c:numRef>
              <c:f>'Graph Data'!$J$32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20530432"/>
        <c:axId val="68884096"/>
      </c:barChart>
      <c:catAx>
        <c:axId val="12053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884096"/>
        <c:crosses val="autoZero"/>
        <c:auto val="1"/>
        <c:lblAlgn val="ctr"/>
        <c:lblOffset val="100"/>
        <c:noMultiLvlLbl val="0"/>
      </c:catAx>
      <c:valAx>
        <c:axId val="68884096"/>
        <c:scaling>
          <c:orientation val="minMax"/>
        </c:scaling>
        <c:delete val="1"/>
        <c:axPos val="l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12053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234569905565928"/>
          <c:y val="9.3078445408227711E-2"/>
          <c:w val="0.49268501231160539"/>
          <c:h val="0.84910858788495513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100"/>
              <a:t>Breakeven Analysis</a:t>
            </a:r>
          </a:p>
        </c:rich>
      </c:tx>
      <c:layout>
        <c:manualLayout>
          <c:xMode val="edge"/>
          <c:yMode val="edge"/>
          <c:x val="0.28130916612388496"/>
          <c:y val="2.71564756384428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065693317053773"/>
          <c:y val="0.13956791431426349"/>
          <c:w val="0.71741461596346268"/>
          <c:h val="0.7035341140733042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'Graph Data'!$D$4:$D$39</c:f>
              <c:numCache>
                <c:formatCode>_("$"* #,##0.00_);_("$"* \(#,##0.00\);_("$"* "-"??_);_(@_)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'Graph Data'!$F$4:$F$39</c:f>
              <c:numCache>
                <c:formatCode>_("$"* #,##0.00_);_("$"* \(#,##0.00\);_("$"* "-"??_);_(@_)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32480"/>
        <c:axId val="111280128"/>
      </c:lineChart>
      <c:catAx>
        <c:axId val="12053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months</a:t>
                </a:r>
              </a:p>
            </c:rich>
          </c:tx>
          <c:layout>
            <c:manualLayout>
              <c:xMode val="edge"/>
              <c:yMode val="edge"/>
              <c:x val="0.53410614553397662"/>
              <c:y val="0.89054105362564984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11280128"/>
        <c:crosses val="autoZero"/>
        <c:auto val="1"/>
        <c:lblAlgn val="ctr"/>
        <c:lblOffset val="100"/>
        <c:tickLblSkip val="6"/>
        <c:noMultiLvlLbl val="0"/>
      </c:catAx>
      <c:valAx>
        <c:axId val="111280128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0532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986048417691344"/>
          <c:y val="5.6179721559718197E-2"/>
          <c:w val="0.34288848674934419"/>
          <c:h val="0.878815286086193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Data'!$H$29</c:f>
              <c:strCache>
                <c:ptCount val="1"/>
                <c:pt idx="0">
                  <c:v>Damage</c:v>
                </c:pt>
              </c:strCache>
            </c:strRef>
          </c:tx>
          <c:invertIfNegative val="0"/>
          <c:cat>
            <c:numRef>
              <c:f>'Graph Data'!$J$28</c:f>
              <c:numCache>
                <c:formatCode>General</c:formatCode>
                <c:ptCount val="1"/>
              </c:numCache>
            </c:numRef>
          </c:cat>
          <c:val>
            <c:numRef>
              <c:f>'Graph Data'!$J$29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Data'!$H$30</c:f>
              <c:strCache>
                <c:ptCount val="1"/>
                <c:pt idx="0">
                  <c:v>Scrap</c:v>
                </c:pt>
              </c:strCache>
            </c:strRef>
          </c:tx>
          <c:invertIfNegative val="0"/>
          <c:cat>
            <c:numRef>
              <c:f>'Graph Data'!$J$28</c:f>
              <c:numCache>
                <c:formatCode>General</c:formatCode>
                <c:ptCount val="1"/>
              </c:numCache>
            </c:numRef>
          </c:cat>
          <c:val>
            <c:numRef>
              <c:f>'Graph Data'!$J$30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Data'!$H$31</c:f>
              <c:strCache>
                <c:ptCount val="1"/>
                <c:pt idx="0">
                  <c:v>Labor</c:v>
                </c:pt>
              </c:strCache>
            </c:strRef>
          </c:tx>
          <c:invertIfNegative val="0"/>
          <c:cat>
            <c:numRef>
              <c:f>'Graph Data'!$J$28</c:f>
              <c:numCache>
                <c:formatCode>General</c:formatCode>
                <c:ptCount val="1"/>
              </c:numCache>
            </c:numRef>
          </c:cat>
          <c:val>
            <c:numRef>
              <c:f>'Graph Data'!$J$31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'Graph Data'!$H$32</c:f>
              <c:strCache>
                <c:ptCount val="1"/>
                <c:pt idx="0">
                  <c:v>Yield</c:v>
                </c:pt>
              </c:strCache>
            </c:strRef>
          </c:tx>
          <c:invertIfNegative val="0"/>
          <c:cat>
            <c:numRef>
              <c:f>'Graph Data'!$J$28</c:f>
              <c:numCache>
                <c:formatCode>General</c:formatCode>
                <c:ptCount val="1"/>
              </c:numCache>
            </c:numRef>
          </c:cat>
          <c:val>
            <c:numRef>
              <c:f>'Graph Data'!$J$32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193664"/>
        <c:axId val="111283584"/>
      </c:barChart>
      <c:catAx>
        <c:axId val="1341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283584"/>
        <c:crosses val="autoZero"/>
        <c:auto val="1"/>
        <c:lblAlgn val="ctr"/>
        <c:lblOffset val="100"/>
        <c:noMultiLvlLbl val="0"/>
      </c:catAx>
      <c:valAx>
        <c:axId val="11128358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134193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227654036464411"/>
          <c:y val="9.3078517418255693E-2"/>
          <c:w val="0.30024557787384948"/>
          <c:h val="0.84910858788495513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Breakeven Analysis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'Graph Data'!$D$4:$D$39</c:f>
              <c:numCache>
                <c:formatCode>_("$"* #,##0.00_);_("$"* \(#,##0.00\);_("$"* "-"??_);_(@_)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'Graph Data'!$F$4:$F$39</c:f>
              <c:numCache>
                <c:formatCode>_("$"* #,##0.00_);_("$"* \(#,##0.00\);_("$"* "-"??_);_(@_)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0048"/>
        <c:axId val="152552576"/>
      </c:lineChart>
      <c:catAx>
        <c:axId val="14093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52552576"/>
        <c:crosses val="autoZero"/>
        <c:auto val="1"/>
        <c:lblAlgn val="ctr"/>
        <c:lblOffset val="100"/>
        <c:noMultiLvlLbl val="0"/>
      </c:catAx>
      <c:valAx>
        <c:axId val="15255257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14093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11</xdr:col>
      <xdr:colOff>919</xdr:colOff>
      <xdr:row>4</xdr:row>
      <xdr:rowOff>5389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47625"/>
          <a:ext cx="1810669" cy="634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17</xdr:row>
          <xdr:rowOff>76200</xdr:rowOff>
        </xdr:from>
        <xdr:to>
          <xdr:col>7</xdr:col>
          <xdr:colOff>57150</xdr:colOff>
          <xdr:row>18</xdr:row>
          <xdr:rowOff>104775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Clear Text Data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17</xdr:row>
          <xdr:rowOff>76200</xdr:rowOff>
        </xdr:from>
        <xdr:to>
          <xdr:col>14</xdr:col>
          <xdr:colOff>114300</xdr:colOff>
          <xdr:row>18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Reset Calculations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66675</xdr:colOff>
      <xdr:row>16</xdr:row>
      <xdr:rowOff>152400</xdr:rowOff>
    </xdr:from>
    <xdr:to>
      <xdr:col>45</xdr:col>
      <xdr:colOff>304800</xdr:colOff>
      <xdr:row>27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0</xdr:colOff>
      <xdr:row>27</xdr:row>
      <xdr:rowOff>95250</xdr:rowOff>
    </xdr:from>
    <xdr:to>
      <xdr:col>45</xdr:col>
      <xdr:colOff>295275</xdr:colOff>
      <xdr:row>39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27</xdr:row>
      <xdr:rowOff>9525</xdr:rowOff>
    </xdr:from>
    <xdr:to>
      <xdr:col>12</xdr:col>
      <xdr:colOff>581026</xdr:colOff>
      <xdr:row>40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119062</xdr:colOff>
      <xdr:row>52</xdr:row>
      <xdr:rowOff>109537</xdr:rowOff>
    </xdr:from>
    <xdr:to>
      <xdr:col>7</xdr:col>
      <xdr:colOff>290512</xdr:colOff>
      <xdr:row>66</xdr:row>
      <xdr:rowOff>185737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Y48"/>
  <sheetViews>
    <sheetView showGridLines="0" showRowColHeaders="0" tabSelected="1" zoomScaleNormal="100" workbookViewId="0">
      <selection activeCell="F6" sqref="F6:W6"/>
    </sheetView>
  </sheetViews>
  <sheetFormatPr defaultRowHeight="12.75" x14ac:dyDescent="0.25"/>
  <cols>
    <col min="1" max="15" width="2.7109375" style="1" customWidth="1"/>
    <col min="16" max="16" width="1.7109375" style="1" customWidth="1"/>
    <col min="17" max="31" width="2.7109375" style="1" customWidth="1"/>
    <col min="32" max="32" width="1.7109375" style="1" customWidth="1"/>
    <col min="33" max="45" width="2.7109375" style="1" customWidth="1"/>
    <col min="46" max="46" width="4.7109375" style="1" customWidth="1"/>
    <col min="47" max="49" width="2.7109375" style="1" customWidth="1"/>
    <col min="50" max="50" width="105.42578125" style="1" bestFit="1" customWidth="1"/>
    <col min="51" max="51" width="22.28515625" style="1" customWidth="1"/>
    <col min="52" max="16384" width="9.140625" style="1"/>
  </cols>
  <sheetData>
    <row r="1" spans="1:51" x14ac:dyDescent="0.25">
      <c r="N1" s="149" t="s">
        <v>24</v>
      </c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Y1" s="386" t="s">
        <v>238</v>
      </c>
    </row>
    <row r="2" spans="1:51" x14ac:dyDescent="0.25"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</row>
    <row r="3" spans="1:51" x14ac:dyDescent="0.25"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</row>
    <row r="4" spans="1:51" ht="15" x14ac:dyDescent="0.25">
      <c r="N4" s="173" t="s">
        <v>56</v>
      </c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</row>
    <row r="6" spans="1:51" x14ac:dyDescent="0.25">
      <c r="A6" s="129" t="s">
        <v>0</v>
      </c>
      <c r="B6" s="130"/>
      <c r="C6" s="130"/>
      <c r="D6" s="130"/>
      <c r="E6" s="130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2"/>
      <c r="Y6" s="174" t="s">
        <v>15</v>
      </c>
      <c r="Z6" s="175"/>
      <c r="AA6" s="175"/>
      <c r="AB6" s="175"/>
      <c r="AC6" s="175"/>
      <c r="AD6" s="175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9"/>
      <c r="AV6" s="1" t="s">
        <v>44</v>
      </c>
    </row>
    <row r="7" spans="1:51" x14ac:dyDescent="0.25">
      <c r="A7" s="129" t="s">
        <v>1</v>
      </c>
      <c r="B7" s="130"/>
      <c r="C7" s="130"/>
      <c r="D7" s="130"/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2"/>
      <c r="Y7" s="176"/>
      <c r="Z7" s="177"/>
      <c r="AA7" s="177"/>
      <c r="AB7" s="177"/>
      <c r="AC7" s="177"/>
      <c r="AD7" s="177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3"/>
      <c r="AV7" s="3"/>
      <c r="AW7" s="3" t="s">
        <v>45</v>
      </c>
      <c r="AX7" s="3"/>
    </row>
    <row r="8" spans="1:51" x14ac:dyDescent="0.25">
      <c r="A8" s="129" t="s">
        <v>2</v>
      </c>
      <c r="B8" s="130"/>
      <c r="C8" s="130"/>
      <c r="D8" s="130"/>
      <c r="E8" s="130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2"/>
      <c r="Y8" s="129" t="s">
        <v>9</v>
      </c>
      <c r="Z8" s="130"/>
      <c r="AA8" s="130"/>
      <c r="AB8" s="130"/>
      <c r="AC8" s="130"/>
      <c r="AD8" s="130"/>
      <c r="AE8" s="131"/>
      <c r="AF8" s="131"/>
      <c r="AG8" s="131"/>
      <c r="AH8" s="131"/>
      <c r="AI8" s="131"/>
      <c r="AJ8" s="131"/>
      <c r="AK8" s="131"/>
      <c r="AL8" s="131"/>
      <c r="AM8" s="132"/>
      <c r="AN8" s="180" t="s">
        <v>16</v>
      </c>
      <c r="AO8" s="181"/>
      <c r="AP8" s="184"/>
      <c r="AQ8" s="184"/>
      <c r="AR8" s="184"/>
      <c r="AS8" s="184"/>
      <c r="AT8" s="185"/>
      <c r="AV8" s="3"/>
      <c r="AW8" s="3"/>
      <c r="AX8" s="3"/>
    </row>
    <row r="9" spans="1:51" x14ac:dyDescent="0.25">
      <c r="A9" s="129" t="s">
        <v>3</v>
      </c>
      <c r="B9" s="130"/>
      <c r="C9" s="130"/>
      <c r="D9" s="130"/>
      <c r="E9" s="130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4"/>
      <c r="Y9" s="129" t="s">
        <v>10</v>
      </c>
      <c r="Z9" s="130"/>
      <c r="AA9" s="130"/>
      <c r="AB9" s="130"/>
      <c r="AC9" s="130"/>
      <c r="AD9" s="130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2"/>
      <c r="AV9" s="3" t="s">
        <v>46</v>
      </c>
      <c r="AW9" s="3"/>
      <c r="AX9" s="3"/>
    </row>
    <row r="10" spans="1:51" x14ac:dyDescent="0.2">
      <c r="A10" s="129" t="s">
        <v>4</v>
      </c>
      <c r="B10" s="130"/>
      <c r="C10" s="130"/>
      <c r="D10" s="130"/>
      <c r="E10" s="130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6"/>
      <c r="Y10" s="129" t="s">
        <v>11</v>
      </c>
      <c r="Z10" s="130"/>
      <c r="AA10" s="130"/>
      <c r="AB10" s="130"/>
      <c r="AC10" s="130"/>
      <c r="AD10" s="130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2"/>
      <c r="AV10" s="3"/>
      <c r="AW10" s="4" t="s">
        <v>47</v>
      </c>
      <c r="AX10" s="3"/>
    </row>
    <row r="11" spans="1:51" x14ac:dyDescent="0.25">
      <c r="Y11" s="174" t="s">
        <v>12</v>
      </c>
      <c r="Z11" s="175"/>
      <c r="AA11" s="175"/>
      <c r="AB11" s="175"/>
      <c r="AC11" s="175"/>
      <c r="AD11" s="175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9"/>
      <c r="AV11" s="3"/>
      <c r="AW11" s="3"/>
      <c r="AX11" s="3" t="s">
        <v>48</v>
      </c>
    </row>
    <row r="12" spans="1:51" x14ac:dyDescent="0.25">
      <c r="A12" s="129" t="s">
        <v>5</v>
      </c>
      <c r="B12" s="130"/>
      <c r="C12" s="130"/>
      <c r="D12" s="130"/>
      <c r="E12" s="130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2"/>
      <c r="Q12" s="180" t="s">
        <v>16</v>
      </c>
      <c r="R12" s="181"/>
      <c r="S12" s="182"/>
      <c r="T12" s="182"/>
      <c r="U12" s="182"/>
      <c r="V12" s="182"/>
      <c r="W12" s="183"/>
      <c r="Y12" s="186"/>
      <c r="Z12" s="187"/>
      <c r="AA12" s="187"/>
      <c r="AB12" s="187"/>
      <c r="AC12" s="187"/>
      <c r="AD12" s="187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1"/>
      <c r="AV12" s="3"/>
      <c r="AW12" s="3"/>
      <c r="AX12" s="3" t="s">
        <v>49</v>
      </c>
    </row>
    <row r="13" spans="1:51" x14ac:dyDescent="0.25">
      <c r="A13" s="129" t="s">
        <v>6</v>
      </c>
      <c r="B13" s="130"/>
      <c r="C13" s="130"/>
      <c r="D13" s="130"/>
      <c r="E13" s="130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2"/>
      <c r="Q13" s="180" t="s">
        <v>16</v>
      </c>
      <c r="R13" s="181"/>
      <c r="S13" s="182"/>
      <c r="T13" s="182"/>
      <c r="U13" s="182"/>
      <c r="V13" s="182"/>
      <c r="W13" s="183"/>
      <c r="Y13" s="176"/>
      <c r="Z13" s="177"/>
      <c r="AA13" s="177"/>
      <c r="AB13" s="177"/>
      <c r="AC13" s="177"/>
      <c r="AD13" s="177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3"/>
      <c r="AV13" s="3"/>
      <c r="AW13" s="3"/>
      <c r="AX13" s="3" t="s">
        <v>50</v>
      </c>
    </row>
    <row r="14" spans="1:51" x14ac:dyDescent="0.25">
      <c r="AV14" s="3"/>
      <c r="AW14" s="3"/>
      <c r="AX14" s="3"/>
    </row>
    <row r="15" spans="1:51" x14ac:dyDescent="0.25">
      <c r="A15" s="129" t="s">
        <v>7</v>
      </c>
      <c r="B15" s="130"/>
      <c r="C15" s="130"/>
      <c r="D15" s="130"/>
      <c r="E15" s="130"/>
      <c r="F15" s="130"/>
      <c r="G15" s="130"/>
      <c r="H15" s="130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2"/>
      <c r="Y15" s="129" t="s">
        <v>13</v>
      </c>
      <c r="Z15" s="130"/>
      <c r="AA15" s="130"/>
      <c r="AB15" s="130"/>
      <c r="AC15" s="130"/>
      <c r="AD15" s="130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4"/>
      <c r="AV15" s="3"/>
      <c r="AW15" s="4" t="s">
        <v>51</v>
      </c>
      <c r="AX15" s="3"/>
    </row>
    <row r="16" spans="1:51" x14ac:dyDescent="0.2">
      <c r="A16" s="129" t="s">
        <v>8</v>
      </c>
      <c r="B16" s="130"/>
      <c r="C16" s="130"/>
      <c r="D16" s="130"/>
      <c r="E16" s="130"/>
      <c r="F16" s="130"/>
      <c r="G16" s="130"/>
      <c r="H16" s="130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2"/>
      <c r="Y16" s="129" t="s">
        <v>14</v>
      </c>
      <c r="Z16" s="130"/>
      <c r="AA16" s="130"/>
      <c r="AB16" s="130"/>
      <c r="AC16" s="130"/>
      <c r="AD16" s="130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5"/>
      <c r="AV16" s="3"/>
      <c r="AW16" s="3"/>
      <c r="AX16" s="3" t="s">
        <v>48</v>
      </c>
    </row>
    <row r="17" spans="1:5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0"/>
      <c r="P17" s="2"/>
      <c r="Q17" s="2"/>
      <c r="R17" s="2"/>
      <c r="AE17" s="2"/>
      <c r="AF17" s="2"/>
      <c r="AV17" s="3"/>
      <c r="AW17" s="3"/>
      <c r="AX17" s="3" t="s">
        <v>52</v>
      </c>
    </row>
    <row r="18" spans="1:50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2"/>
      <c r="Q18" s="140" t="s">
        <v>63</v>
      </c>
      <c r="R18" s="141"/>
      <c r="S18" s="141"/>
      <c r="T18" s="141"/>
      <c r="U18" s="141"/>
      <c r="V18" s="141"/>
      <c r="W18" s="141"/>
      <c r="X18" s="137" t="s">
        <v>64</v>
      </c>
      <c r="Y18" s="138"/>
      <c r="Z18" s="138"/>
      <c r="AA18" s="138"/>
      <c r="AB18" s="138" t="s">
        <v>65</v>
      </c>
      <c r="AC18" s="138"/>
      <c r="AD18" s="138"/>
      <c r="AE18" s="139"/>
      <c r="AF18" s="2"/>
      <c r="AG18" s="197" t="s">
        <v>62</v>
      </c>
      <c r="AH18" s="198"/>
      <c r="AI18" s="198"/>
      <c r="AJ18" s="198"/>
      <c r="AK18" s="198"/>
      <c r="AL18" s="198"/>
      <c r="AM18" s="198"/>
      <c r="AN18" s="199"/>
      <c r="AP18" s="2"/>
      <c r="AQ18" s="2"/>
      <c r="AR18" s="2"/>
      <c r="AS18" s="2"/>
      <c r="AT18" s="2"/>
      <c r="AX18" s="1" t="s">
        <v>53</v>
      </c>
    </row>
    <row r="19" spans="1:50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2"/>
      <c r="Q19" s="195" t="s">
        <v>31</v>
      </c>
      <c r="R19" s="196"/>
      <c r="S19" s="196"/>
      <c r="T19" s="196"/>
      <c r="U19" s="196"/>
      <c r="V19" s="196"/>
      <c r="W19" s="196"/>
      <c r="X19" s="171"/>
      <c r="Y19" s="172"/>
      <c r="Z19" s="172"/>
      <c r="AA19" s="172"/>
      <c r="AB19" s="172">
        <f>+X19</f>
        <v>0</v>
      </c>
      <c r="AC19" s="172"/>
      <c r="AD19" s="172"/>
      <c r="AE19" s="194"/>
      <c r="AF19" s="2"/>
      <c r="AG19" s="169" t="s">
        <v>19</v>
      </c>
      <c r="AH19" s="170"/>
      <c r="AI19" s="170"/>
      <c r="AJ19" s="170"/>
      <c r="AK19" s="159" t="e">
        <f>+Calcs!L11</f>
        <v>#DIV/0!</v>
      </c>
      <c r="AL19" s="159"/>
      <c r="AM19" s="159"/>
      <c r="AN19" s="160"/>
      <c r="AP19" s="2"/>
      <c r="AQ19" s="2"/>
      <c r="AR19" s="2"/>
      <c r="AS19" s="2"/>
      <c r="AT19" s="2"/>
      <c r="AX19" s="1" t="s">
        <v>54</v>
      </c>
    </row>
    <row r="20" spans="1:5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0"/>
      <c r="P20" s="2"/>
      <c r="Q20" s="100" t="s">
        <v>32</v>
      </c>
      <c r="R20" s="101"/>
      <c r="S20" s="101"/>
      <c r="T20" s="101"/>
      <c r="U20" s="101"/>
      <c r="V20" s="101"/>
      <c r="W20" s="101"/>
      <c r="X20" s="102"/>
      <c r="Y20" s="103"/>
      <c r="Z20" s="103"/>
      <c r="AA20" s="103"/>
      <c r="AB20" s="103">
        <f>+X20</f>
        <v>0</v>
      </c>
      <c r="AC20" s="103"/>
      <c r="AD20" s="103"/>
      <c r="AE20" s="108"/>
      <c r="AF20" s="2"/>
      <c r="AG20" s="127" t="s">
        <v>18</v>
      </c>
      <c r="AH20" s="128"/>
      <c r="AI20" s="128"/>
      <c r="AJ20" s="128"/>
      <c r="AK20" s="161">
        <f>+Calcs!L10</f>
        <v>0</v>
      </c>
      <c r="AL20" s="161"/>
      <c r="AM20" s="161"/>
      <c r="AN20" s="162"/>
      <c r="AP20" s="2"/>
      <c r="AQ20" s="2"/>
      <c r="AR20" s="2"/>
      <c r="AS20" s="2"/>
      <c r="AT20" s="2"/>
      <c r="AX20" s="1" t="s">
        <v>55</v>
      </c>
    </row>
    <row r="21" spans="1:50" x14ac:dyDescent="0.25">
      <c r="A21" s="178" t="s">
        <v>21</v>
      </c>
      <c r="B21" s="178"/>
      <c r="C21" s="178"/>
      <c r="D21" s="178"/>
      <c r="E21" s="178"/>
      <c r="F21" s="178" t="s">
        <v>22</v>
      </c>
      <c r="G21" s="178"/>
      <c r="H21" s="178"/>
      <c r="I21" s="178"/>
      <c r="J21" s="178"/>
      <c r="K21" s="178" t="s">
        <v>23</v>
      </c>
      <c r="L21" s="178"/>
      <c r="M21" s="178"/>
      <c r="N21" s="178"/>
      <c r="O21" s="178"/>
      <c r="P21" s="2"/>
      <c r="Q21" s="100" t="s">
        <v>33</v>
      </c>
      <c r="R21" s="101"/>
      <c r="S21" s="101"/>
      <c r="T21" s="101"/>
      <c r="U21" s="101"/>
      <c r="V21" s="101"/>
      <c r="W21" s="101"/>
      <c r="X21" s="376"/>
      <c r="Y21" s="377"/>
      <c r="Z21" s="377"/>
      <c r="AA21" s="377"/>
      <c r="AB21" s="377">
        <f>+X21</f>
        <v>0</v>
      </c>
      <c r="AC21" s="377"/>
      <c r="AD21" s="377"/>
      <c r="AE21" s="378"/>
      <c r="AF21" s="2"/>
      <c r="AG21" s="127" t="s">
        <v>17</v>
      </c>
      <c r="AH21" s="128"/>
      <c r="AI21" s="128"/>
      <c r="AJ21" s="128"/>
      <c r="AK21" s="161" t="e">
        <f>+Calcs!L9</f>
        <v>#DIV/0!</v>
      </c>
      <c r="AL21" s="161"/>
      <c r="AM21" s="161"/>
      <c r="AN21" s="162"/>
      <c r="AP21" s="2"/>
      <c r="AQ21" s="2"/>
      <c r="AR21" s="2"/>
      <c r="AS21" s="2"/>
      <c r="AT21" s="2"/>
    </row>
    <row r="22" spans="1:50" ht="13.5" thickBot="1" x14ac:dyDescent="0.3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2"/>
      <c r="Q22" s="100" t="s">
        <v>34</v>
      </c>
      <c r="R22" s="101"/>
      <c r="S22" s="101"/>
      <c r="T22" s="101"/>
      <c r="U22" s="101"/>
      <c r="V22" s="101"/>
      <c r="W22" s="101"/>
      <c r="X22" s="102"/>
      <c r="Y22" s="103"/>
      <c r="Z22" s="103"/>
      <c r="AA22" s="103"/>
      <c r="AB22" s="103">
        <f>+X22</f>
        <v>0</v>
      </c>
      <c r="AC22" s="103"/>
      <c r="AD22" s="103"/>
      <c r="AE22" s="108"/>
      <c r="AF22" s="2"/>
      <c r="AG22" s="153" t="s">
        <v>230</v>
      </c>
      <c r="AH22" s="154"/>
      <c r="AI22" s="154"/>
      <c r="AJ22" s="154"/>
      <c r="AK22" s="163" t="e">
        <f>+Calcs!L8</f>
        <v>#DIV/0!</v>
      </c>
      <c r="AL22" s="163"/>
      <c r="AM22" s="163"/>
      <c r="AN22" s="164"/>
      <c r="AP22" s="2"/>
      <c r="AQ22" s="2"/>
      <c r="AR22" s="2"/>
      <c r="AS22" s="2"/>
      <c r="AT22" s="2"/>
    </row>
    <row r="23" spans="1:50" ht="14.25" thickTop="1" thickBot="1" x14ac:dyDescent="0.3">
      <c r="A23" s="200" t="e">
        <f>+Calcs!L15</f>
        <v>#DIV/0!</v>
      </c>
      <c r="B23" s="200"/>
      <c r="C23" s="200"/>
      <c r="D23" s="200"/>
      <c r="E23" s="200"/>
      <c r="F23" s="200" t="e">
        <f>+Calcs!L16</f>
        <v>#DIV/0!</v>
      </c>
      <c r="G23" s="200"/>
      <c r="H23" s="200"/>
      <c r="I23" s="200"/>
      <c r="J23" s="200"/>
      <c r="K23" s="200" t="e">
        <f>+Calcs!L17</f>
        <v>#DIV/0!</v>
      </c>
      <c r="L23" s="200"/>
      <c r="M23" s="200"/>
      <c r="N23" s="200"/>
      <c r="O23" s="200"/>
      <c r="P23" s="2"/>
      <c r="Q23" s="100" t="s">
        <v>35</v>
      </c>
      <c r="R23" s="101"/>
      <c r="S23" s="101"/>
      <c r="T23" s="101"/>
      <c r="U23" s="101"/>
      <c r="V23" s="101"/>
      <c r="W23" s="101"/>
      <c r="X23" s="102">
        <f>+X19*X20</f>
        <v>0</v>
      </c>
      <c r="Y23" s="103"/>
      <c r="Z23" s="103"/>
      <c r="AA23" s="103"/>
      <c r="AB23" s="103">
        <f>+X23</f>
        <v>0</v>
      </c>
      <c r="AC23" s="103"/>
      <c r="AD23" s="103"/>
      <c r="AE23" s="108"/>
      <c r="AF23" s="2"/>
      <c r="AG23" s="155" t="s">
        <v>20</v>
      </c>
      <c r="AH23" s="156"/>
      <c r="AI23" s="156"/>
      <c r="AJ23" s="156"/>
      <c r="AK23" s="165" t="e">
        <f>SUM(AK19:AN22)</f>
        <v>#DIV/0!</v>
      </c>
      <c r="AL23" s="165"/>
      <c r="AM23" s="165"/>
      <c r="AN23" s="166"/>
      <c r="AP23" s="2"/>
      <c r="AQ23" s="2"/>
      <c r="AR23" s="2"/>
      <c r="AS23" s="2"/>
      <c r="AT23" s="2"/>
    </row>
    <row r="24" spans="1:50" ht="13.5" thickTop="1" x14ac:dyDescent="0.25">
      <c r="O24" s="2"/>
      <c r="P24" s="2"/>
      <c r="Q24" s="100" t="s">
        <v>36</v>
      </c>
      <c r="R24" s="101"/>
      <c r="S24" s="101"/>
      <c r="T24" s="101"/>
      <c r="U24" s="101"/>
      <c r="V24" s="101"/>
      <c r="W24" s="101"/>
      <c r="X24" s="109"/>
      <c r="Y24" s="110"/>
      <c r="Z24" s="110"/>
      <c r="AA24" s="110"/>
      <c r="AB24" s="110">
        <f>+X24</f>
        <v>0</v>
      </c>
      <c r="AC24" s="110"/>
      <c r="AD24" s="110"/>
      <c r="AE24" s="111"/>
      <c r="AF24" s="2"/>
      <c r="AG24" s="157"/>
      <c r="AH24" s="158"/>
      <c r="AI24" s="158"/>
      <c r="AJ24" s="158"/>
      <c r="AK24" s="167"/>
      <c r="AL24" s="167"/>
      <c r="AM24" s="167"/>
      <c r="AN24" s="168"/>
      <c r="AP24" s="2"/>
      <c r="AQ24" s="2"/>
      <c r="AR24" s="2"/>
      <c r="AS24" s="2"/>
      <c r="AT24" s="2"/>
    </row>
    <row r="25" spans="1:50" x14ac:dyDescent="0.25">
      <c r="A25" s="150" t="s">
        <v>61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2"/>
      <c r="P25" s="2"/>
      <c r="Q25" s="100" t="s">
        <v>37</v>
      </c>
      <c r="R25" s="101"/>
      <c r="S25" s="101"/>
      <c r="T25" s="101"/>
      <c r="U25" s="101"/>
      <c r="V25" s="101"/>
      <c r="W25" s="101"/>
      <c r="X25" s="142"/>
      <c r="Y25" s="143"/>
      <c r="Z25" s="143"/>
      <c r="AA25" s="143"/>
      <c r="AB25" s="143">
        <f>+X25</f>
        <v>0</v>
      </c>
      <c r="AC25" s="143"/>
      <c r="AD25" s="143"/>
      <c r="AE25" s="144"/>
      <c r="AF25" s="2"/>
      <c r="AP25" s="2"/>
      <c r="AQ25" s="2"/>
      <c r="AR25" s="2"/>
      <c r="AS25" s="2"/>
      <c r="AT25" s="2"/>
    </row>
    <row r="26" spans="1:50" x14ac:dyDescent="0.25">
      <c r="A26" s="195" t="s">
        <v>25</v>
      </c>
      <c r="B26" s="196"/>
      <c r="C26" s="196"/>
      <c r="D26" s="196"/>
      <c r="E26" s="196"/>
      <c r="F26" s="196"/>
      <c r="G26" s="196"/>
      <c r="H26" s="196"/>
      <c r="I26" s="196"/>
      <c r="J26" s="196"/>
      <c r="K26" s="96"/>
      <c r="L26" s="96"/>
      <c r="M26" s="96"/>
      <c r="N26" s="96"/>
      <c r="O26" s="97"/>
      <c r="P26" s="2"/>
      <c r="Q26" s="100" t="s">
        <v>57</v>
      </c>
      <c r="R26" s="101"/>
      <c r="S26" s="101"/>
      <c r="T26" s="101"/>
      <c r="U26" s="101"/>
      <c r="V26" s="101"/>
      <c r="W26" s="101"/>
      <c r="X26" s="376"/>
      <c r="Y26" s="377"/>
      <c r="Z26" s="377"/>
      <c r="AA26" s="377"/>
      <c r="AB26" s="377">
        <f>+X26</f>
        <v>0</v>
      </c>
      <c r="AC26" s="377"/>
      <c r="AD26" s="377"/>
      <c r="AE26" s="378"/>
      <c r="AF26" s="2"/>
      <c r="AG26" s="119" t="s">
        <v>59</v>
      </c>
      <c r="AH26" s="120"/>
      <c r="AI26" s="120"/>
      <c r="AJ26" s="120"/>
      <c r="AK26" s="123" t="e">
        <f>+Calcs!L21</f>
        <v>#DIV/0!</v>
      </c>
      <c r="AL26" s="123"/>
      <c r="AM26" s="123"/>
      <c r="AN26" s="124"/>
      <c r="AP26" s="2"/>
      <c r="AQ26" s="2"/>
      <c r="AR26" s="2"/>
      <c r="AS26" s="2"/>
      <c r="AT26" s="2"/>
    </row>
    <row r="27" spans="1:50" x14ac:dyDescent="0.25">
      <c r="A27" s="100" t="s">
        <v>26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98"/>
      <c r="L27" s="98"/>
      <c r="M27" s="98"/>
      <c r="N27" s="98"/>
      <c r="O27" s="99"/>
      <c r="P27" s="2"/>
      <c r="Q27" s="100" t="s">
        <v>58</v>
      </c>
      <c r="R27" s="101"/>
      <c r="S27" s="101"/>
      <c r="T27" s="101"/>
      <c r="U27" s="101"/>
      <c r="V27" s="101"/>
      <c r="W27" s="101"/>
      <c r="X27" s="376"/>
      <c r="Y27" s="377"/>
      <c r="Z27" s="377"/>
      <c r="AA27" s="377"/>
      <c r="AB27" s="377">
        <f>+X27</f>
        <v>0</v>
      </c>
      <c r="AC27" s="377"/>
      <c r="AD27" s="377"/>
      <c r="AE27" s="378"/>
      <c r="AF27" s="2"/>
      <c r="AG27" s="121"/>
      <c r="AH27" s="122"/>
      <c r="AI27" s="122"/>
      <c r="AJ27" s="122"/>
      <c r="AK27" s="125"/>
      <c r="AL27" s="125"/>
      <c r="AM27" s="125"/>
      <c r="AN27" s="126"/>
      <c r="AP27" s="2"/>
      <c r="AQ27" s="2"/>
      <c r="AR27" s="2"/>
      <c r="AS27" s="2"/>
      <c r="AT27" s="2"/>
    </row>
    <row r="28" spans="1:50" x14ac:dyDescent="0.25">
      <c r="A28" s="100" t="s">
        <v>27</v>
      </c>
      <c r="B28" s="101"/>
      <c r="C28" s="101"/>
      <c r="D28" s="101"/>
      <c r="E28" s="101"/>
      <c r="F28" s="101"/>
      <c r="G28" s="101"/>
      <c r="H28" s="101"/>
      <c r="I28" s="101"/>
      <c r="J28" s="101"/>
      <c r="K28" s="98"/>
      <c r="L28" s="98"/>
      <c r="M28" s="98"/>
      <c r="N28" s="98"/>
      <c r="O28" s="99"/>
      <c r="P28" s="2"/>
      <c r="Q28" s="100" t="s">
        <v>38</v>
      </c>
      <c r="R28" s="101"/>
      <c r="S28" s="101"/>
      <c r="T28" s="101"/>
      <c r="U28" s="101"/>
      <c r="V28" s="101"/>
      <c r="W28" s="101"/>
      <c r="X28" s="116"/>
      <c r="Y28" s="117"/>
      <c r="Z28" s="117"/>
      <c r="AA28" s="117"/>
      <c r="AB28" s="117"/>
      <c r="AC28" s="117"/>
      <c r="AD28" s="117"/>
      <c r="AE28" s="118"/>
      <c r="AF28" s="2"/>
    </row>
    <row r="29" spans="1:50" x14ac:dyDescent="0.25">
      <c r="A29" s="100" t="s">
        <v>28</v>
      </c>
      <c r="B29" s="101"/>
      <c r="C29" s="101"/>
      <c r="D29" s="101"/>
      <c r="E29" s="101"/>
      <c r="F29" s="101"/>
      <c r="G29" s="101"/>
      <c r="H29" s="101"/>
      <c r="I29" s="101"/>
      <c r="J29" s="101"/>
      <c r="K29" s="98"/>
      <c r="L29" s="98"/>
      <c r="M29" s="98"/>
      <c r="N29" s="98"/>
      <c r="O29" s="99"/>
      <c r="P29" s="2"/>
      <c r="Q29" s="100" t="s">
        <v>39</v>
      </c>
      <c r="R29" s="101"/>
      <c r="S29" s="101"/>
      <c r="T29" s="101"/>
      <c r="U29" s="101"/>
      <c r="V29" s="101"/>
      <c r="W29" s="101"/>
      <c r="X29" s="116"/>
      <c r="Y29" s="117"/>
      <c r="Z29" s="117"/>
      <c r="AA29" s="117"/>
      <c r="AB29" s="117">
        <f>+X29-(X28-AB28)</f>
        <v>0</v>
      </c>
      <c r="AC29" s="117"/>
      <c r="AD29" s="117"/>
      <c r="AE29" s="118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50" ht="13.5" thickBot="1" x14ac:dyDescent="0.3">
      <c r="A30" s="203" t="s">
        <v>29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1"/>
      <c r="L30" s="201"/>
      <c r="M30" s="201"/>
      <c r="N30" s="201"/>
      <c r="O30" s="202"/>
      <c r="P30" s="2"/>
      <c r="Q30" s="100" t="s">
        <v>40</v>
      </c>
      <c r="R30" s="101"/>
      <c r="S30" s="101"/>
      <c r="T30" s="101"/>
      <c r="U30" s="101"/>
      <c r="V30" s="101"/>
      <c r="W30" s="101"/>
      <c r="X30" s="109"/>
      <c r="Y30" s="110"/>
      <c r="Z30" s="110"/>
      <c r="AA30" s="110"/>
      <c r="AB30" s="110"/>
      <c r="AC30" s="110"/>
      <c r="AD30" s="110"/>
      <c r="AE30" s="11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50" ht="13.5" thickTop="1" x14ac:dyDescent="0.25">
      <c r="A31" s="112" t="s">
        <v>30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4">
        <f>SUM(K26:O30)</f>
        <v>0</v>
      </c>
      <c r="L31" s="114"/>
      <c r="M31" s="114"/>
      <c r="N31" s="114"/>
      <c r="O31" s="115"/>
      <c r="P31" s="2"/>
      <c r="Q31" s="100" t="s">
        <v>41</v>
      </c>
      <c r="R31" s="101"/>
      <c r="S31" s="101"/>
      <c r="T31" s="101"/>
      <c r="U31" s="101"/>
      <c r="V31" s="101"/>
      <c r="W31" s="101"/>
      <c r="X31" s="376"/>
      <c r="Y31" s="377"/>
      <c r="Z31" s="377"/>
      <c r="AA31" s="377"/>
      <c r="AB31" s="377">
        <f>+X31</f>
        <v>0</v>
      </c>
      <c r="AC31" s="377"/>
      <c r="AD31" s="377"/>
      <c r="AE31" s="378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50" x14ac:dyDescent="0.25">
      <c r="P32" s="2"/>
      <c r="Q32" s="100" t="s">
        <v>42</v>
      </c>
      <c r="R32" s="101"/>
      <c r="S32" s="101"/>
      <c r="T32" s="101"/>
      <c r="U32" s="101"/>
      <c r="V32" s="101"/>
      <c r="W32" s="101"/>
      <c r="X32" s="379"/>
      <c r="Y32" s="380"/>
      <c r="Z32" s="380"/>
      <c r="AA32" s="380"/>
      <c r="AB32" s="380"/>
      <c r="AC32" s="380"/>
      <c r="AD32" s="380"/>
      <c r="AE32" s="381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50" x14ac:dyDescent="0.25">
      <c r="A33" s="104" t="s">
        <v>60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2"/>
      <c r="Q33" s="145" t="s">
        <v>43</v>
      </c>
      <c r="R33" s="146"/>
      <c r="S33" s="146"/>
      <c r="T33" s="146"/>
      <c r="U33" s="146"/>
      <c r="V33" s="146"/>
      <c r="W33" s="146"/>
      <c r="X33" s="102"/>
      <c r="Y33" s="103"/>
      <c r="Z33" s="103"/>
      <c r="AA33" s="103"/>
      <c r="AB33" s="103"/>
      <c r="AC33" s="103"/>
      <c r="AD33" s="103"/>
      <c r="AE33" s="108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50" x14ac:dyDescent="0.2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2"/>
      <c r="Q34" s="147"/>
      <c r="R34" s="148"/>
      <c r="S34" s="148"/>
      <c r="T34" s="148"/>
      <c r="U34" s="148"/>
      <c r="V34" s="148"/>
      <c r="W34" s="148"/>
      <c r="X34" s="382"/>
      <c r="Y34" s="383"/>
      <c r="Z34" s="383"/>
      <c r="AA34" s="383"/>
      <c r="AB34" s="383"/>
      <c r="AC34" s="383"/>
      <c r="AD34" s="383"/>
      <c r="AE34" s="384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50" x14ac:dyDescent="0.2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X35" s="43"/>
    </row>
    <row r="36" spans="1:50" ht="15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2"/>
      <c r="Q36" s="106" t="s">
        <v>66</v>
      </c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50" ht="11.25" customHeight="1" x14ac:dyDescent="0.2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2"/>
      <c r="Q37" s="107" t="s">
        <v>67</v>
      </c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50" x14ac:dyDescent="0.2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2"/>
      <c r="Q38" s="107" t="s">
        <v>68</v>
      </c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50" x14ac:dyDescent="0.2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2"/>
      <c r="Q39" s="107" t="s">
        <v>78</v>
      </c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50" x14ac:dyDescent="0.25"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50" ht="12.75" customHeight="1" x14ac:dyDescent="0.25">
      <c r="A41" s="104" t="s">
        <v>231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</row>
    <row r="42" spans="1:50" x14ac:dyDescent="0.25">
      <c r="A42" s="104" t="s">
        <v>232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</row>
    <row r="43" spans="1:5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X43" s="385" t="s">
        <v>237</v>
      </c>
    </row>
    <row r="44" spans="1:50" x14ac:dyDescent="0.25"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50" x14ac:dyDescent="0.25"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50" x14ac:dyDescent="0.25"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50" x14ac:dyDescent="0.25"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50" x14ac:dyDescent="0.25"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</sheetData>
  <sheetProtection password="A87F" sheet="1" objects="1" scenarios="1" selectLockedCells="1"/>
  <mergeCells count="128">
    <mergeCell ref="AE6:AT7"/>
    <mergeCell ref="A41:AT41"/>
    <mergeCell ref="A42:AT42"/>
    <mergeCell ref="AN8:AO8"/>
    <mergeCell ref="AE8:AM8"/>
    <mergeCell ref="AG21:AJ21"/>
    <mergeCell ref="AG18:AN18"/>
    <mergeCell ref="A23:E23"/>
    <mergeCell ref="F23:J23"/>
    <mergeCell ref="K23:O23"/>
    <mergeCell ref="K28:O28"/>
    <mergeCell ref="K29:O29"/>
    <mergeCell ref="K30:O30"/>
    <mergeCell ref="A26:J26"/>
    <mergeCell ref="A27:J27"/>
    <mergeCell ref="A28:J28"/>
    <mergeCell ref="A29:J29"/>
    <mergeCell ref="A30:J30"/>
    <mergeCell ref="N4:AP4"/>
    <mergeCell ref="Y6:AD7"/>
    <mergeCell ref="A7:E7"/>
    <mergeCell ref="F21:J22"/>
    <mergeCell ref="Q12:R12"/>
    <mergeCell ref="Q13:R13"/>
    <mergeCell ref="S12:W12"/>
    <mergeCell ref="S13:W13"/>
    <mergeCell ref="AE9:AT9"/>
    <mergeCell ref="AE15:AT15"/>
    <mergeCell ref="AE16:AT16"/>
    <mergeCell ref="AP8:AT8"/>
    <mergeCell ref="Y11:AD13"/>
    <mergeCell ref="AE11:AT13"/>
    <mergeCell ref="I15:W15"/>
    <mergeCell ref="I16:W16"/>
    <mergeCell ref="Y9:AD9"/>
    <mergeCell ref="A15:H15"/>
    <mergeCell ref="AB19:AE19"/>
    <mergeCell ref="Q19:W19"/>
    <mergeCell ref="Q20:W20"/>
    <mergeCell ref="X20:AA20"/>
    <mergeCell ref="AB20:AE20"/>
    <mergeCell ref="Q21:W21"/>
    <mergeCell ref="N1:AP3"/>
    <mergeCell ref="Y15:AD15"/>
    <mergeCell ref="Y16:AD16"/>
    <mergeCell ref="A25:O25"/>
    <mergeCell ref="AB21:AE21"/>
    <mergeCell ref="Q22:W22"/>
    <mergeCell ref="X22:AA22"/>
    <mergeCell ref="AB22:AE22"/>
    <mergeCell ref="AG22:AJ22"/>
    <mergeCell ref="AG23:AJ24"/>
    <mergeCell ref="AK19:AN19"/>
    <mergeCell ref="AK20:AN20"/>
    <mergeCell ref="AK21:AN21"/>
    <mergeCell ref="AK22:AN22"/>
    <mergeCell ref="AK23:AN24"/>
    <mergeCell ref="AG19:AJ19"/>
    <mergeCell ref="Y8:AD8"/>
    <mergeCell ref="Y10:AD10"/>
    <mergeCell ref="AE10:AT10"/>
    <mergeCell ref="A12:E12"/>
    <mergeCell ref="A13:E13"/>
    <mergeCell ref="F12:P12"/>
    <mergeCell ref="F13:P13"/>
    <mergeCell ref="X19:AA19"/>
    <mergeCell ref="AG26:AJ27"/>
    <mergeCell ref="AK26:AN27"/>
    <mergeCell ref="AG20:AJ20"/>
    <mergeCell ref="A6:E6"/>
    <mergeCell ref="F6:W6"/>
    <mergeCell ref="F7:W7"/>
    <mergeCell ref="F8:W8"/>
    <mergeCell ref="F9:W9"/>
    <mergeCell ref="F10:W10"/>
    <mergeCell ref="X18:AA18"/>
    <mergeCell ref="AB18:AE18"/>
    <mergeCell ref="Q18:W18"/>
    <mergeCell ref="Q27:W27"/>
    <mergeCell ref="X27:AA27"/>
    <mergeCell ref="AB27:AE27"/>
    <mergeCell ref="Q25:W25"/>
    <mergeCell ref="X25:AA25"/>
    <mergeCell ref="AB25:AE25"/>
    <mergeCell ref="A16:H16"/>
    <mergeCell ref="A10:E10"/>
    <mergeCell ref="A9:E9"/>
    <mergeCell ref="A8:E8"/>
    <mergeCell ref="A21:E22"/>
    <mergeCell ref="K21:O22"/>
    <mergeCell ref="A34:O39"/>
    <mergeCell ref="Q36:AE36"/>
    <mergeCell ref="Q37:AE37"/>
    <mergeCell ref="Q38:AE38"/>
    <mergeCell ref="Q39:AE39"/>
    <mergeCell ref="AB23:AE23"/>
    <mergeCell ref="Q24:W24"/>
    <mergeCell ref="X24:AA24"/>
    <mergeCell ref="AB24:AE24"/>
    <mergeCell ref="A31:J31"/>
    <mergeCell ref="K31:O31"/>
    <mergeCell ref="Q28:W28"/>
    <mergeCell ref="X28:AA28"/>
    <mergeCell ref="AB28:AE28"/>
    <mergeCell ref="Q29:W29"/>
    <mergeCell ref="X29:AA29"/>
    <mergeCell ref="AB29:AE29"/>
    <mergeCell ref="X33:AA34"/>
    <mergeCell ref="AB33:AE34"/>
    <mergeCell ref="Q33:W34"/>
    <mergeCell ref="Q32:W32"/>
    <mergeCell ref="X32:AA32"/>
    <mergeCell ref="AB32:AE32"/>
    <mergeCell ref="Q30:W30"/>
    <mergeCell ref="X21:AA21"/>
    <mergeCell ref="K26:O26"/>
    <mergeCell ref="K27:O27"/>
    <mergeCell ref="Q26:W26"/>
    <mergeCell ref="X26:AA26"/>
    <mergeCell ref="AB26:AE26"/>
    <mergeCell ref="Q23:W23"/>
    <mergeCell ref="X23:AA23"/>
    <mergeCell ref="A33:O33"/>
    <mergeCell ref="X30:AA30"/>
    <mergeCell ref="AB30:AE30"/>
    <mergeCell ref="Q31:W31"/>
    <mergeCell ref="X31:AA31"/>
    <mergeCell ref="AB31:AE31"/>
  </mergeCells>
  <conditionalFormatting sqref="AE8 AP8:AT8 AE15:AT16 I15:W16 AE6 AE9:AT9 AE10:AE11">
    <cfRule type="cellIs" dxfId="6" priority="7" operator="equal">
      <formula>""</formula>
    </cfRule>
  </conditionalFormatting>
  <conditionalFormatting sqref="K26:O30">
    <cfRule type="cellIs" dxfId="5" priority="6" operator="equal">
      <formula>""</formula>
    </cfRule>
  </conditionalFormatting>
  <conditionalFormatting sqref="X19:AE34">
    <cfRule type="cellIs" dxfId="4" priority="5" operator="equal">
      <formula>""</formula>
    </cfRule>
  </conditionalFormatting>
  <conditionalFormatting sqref="S12:S13">
    <cfRule type="cellIs" dxfId="3" priority="4" operator="equal">
      <formula>""</formula>
    </cfRule>
  </conditionalFormatting>
  <conditionalFormatting sqref="F6:F10">
    <cfRule type="cellIs" dxfId="2" priority="3" operator="equal">
      <formula>""</formula>
    </cfRule>
  </conditionalFormatting>
  <conditionalFormatting sqref="F12:F13">
    <cfRule type="cellIs" dxfId="1" priority="2" operator="equal">
      <formula>""</formula>
    </cfRule>
  </conditionalFormatting>
  <conditionalFormatting sqref="X23:AE23">
    <cfRule type="cellIs" dxfId="0" priority="1" operator="equal">
      <formula>0</formula>
    </cfRule>
  </conditionalFormatting>
  <pageMargins left="0.5" right="0.5" top="0.5" bottom="0.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autoFill="0" autoPict="0" macro="[0]!Clear_Text_Data">
                <anchor moveWithCells="1" sizeWithCells="1">
                  <from>
                    <xdr:col>0</xdr:col>
                    <xdr:colOff>66675</xdr:colOff>
                    <xdr:row>17</xdr:row>
                    <xdr:rowOff>76200</xdr:rowOff>
                  </from>
                  <to>
                    <xdr:col>7</xdr:col>
                    <xdr:colOff>57150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autoFill="0" autoPict="0" macro="[0]!Reset_Calculations">
                <anchor moveWithCells="1" sizeWithCells="1">
                  <from>
                    <xdr:col>7</xdr:col>
                    <xdr:colOff>123825</xdr:colOff>
                    <xdr:row>17</xdr:row>
                    <xdr:rowOff>76200</xdr:rowOff>
                  </from>
                  <to>
                    <xdr:col>14</xdr:col>
                    <xdr:colOff>114300</xdr:colOff>
                    <xdr:row>18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68"/>
  <sheetViews>
    <sheetView showRowColHeaders="0" workbookViewId="0"/>
  </sheetViews>
  <sheetFormatPr defaultRowHeight="15" x14ac:dyDescent="0.25"/>
  <cols>
    <col min="2" max="2" width="35.28515625" bestFit="1" customWidth="1"/>
    <col min="3" max="4" width="12.7109375" customWidth="1"/>
    <col min="5" max="6" width="12.7109375" hidden="1" customWidth="1"/>
    <col min="7" max="7" width="0" hidden="1" customWidth="1"/>
  </cols>
  <sheetData>
    <row r="4" spans="2:7" x14ac:dyDescent="0.25">
      <c r="B4" s="245" t="s">
        <v>236</v>
      </c>
      <c r="C4" s="248" t="s">
        <v>101</v>
      </c>
      <c r="D4" s="249" t="s">
        <v>102</v>
      </c>
      <c r="E4" s="90" t="s">
        <v>101</v>
      </c>
      <c r="F4" s="64" t="s">
        <v>102</v>
      </c>
    </row>
    <row r="5" spans="2:7" x14ac:dyDescent="0.25">
      <c r="B5" s="250" t="s">
        <v>233</v>
      </c>
      <c r="C5" s="264">
        <v>10.55</v>
      </c>
      <c r="D5" s="220">
        <f>+C5</f>
        <v>10.55</v>
      </c>
      <c r="E5" s="91">
        <f t="shared" ref="E5:F11" si="0">+C5</f>
        <v>10.55</v>
      </c>
      <c r="F5" s="78">
        <f t="shared" si="0"/>
        <v>10.55</v>
      </c>
      <c r="G5" s="47"/>
    </row>
    <row r="6" spans="2:7" x14ac:dyDescent="0.25">
      <c r="B6" s="251" t="s">
        <v>234</v>
      </c>
      <c r="C6" s="265">
        <v>12.1212</v>
      </c>
      <c r="D6" s="221">
        <f>+C6</f>
        <v>12.1212</v>
      </c>
      <c r="E6" s="92">
        <f t="shared" si="0"/>
        <v>12.1212</v>
      </c>
      <c r="F6" s="50">
        <f t="shared" si="0"/>
        <v>12.1212</v>
      </c>
      <c r="G6" s="47"/>
    </row>
    <row r="7" spans="2:7" x14ac:dyDescent="0.25">
      <c r="B7" s="251" t="s">
        <v>37</v>
      </c>
      <c r="C7" s="266">
        <v>8</v>
      </c>
      <c r="D7" s="222">
        <f>+C7</f>
        <v>8</v>
      </c>
      <c r="E7" s="93">
        <f t="shared" si="0"/>
        <v>8</v>
      </c>
      <c r="F7" s="52">
        <f t="shared" si="0"/>
        <v>8</v>
      </c>
    </row>
    <row r="8" spans="2:7" x14ac:dyDescent="0.25">
      <c r="B8" s="251" t="s">
        <v>112</v>
      </c>
      <c r="C8" s="267">
        <v>45</v>
      </c>
      <c r="D8" s="223">
        <f t="shared" ref="D8:D9" si="1">+C8</f>
        <v>45</v>
      </c>
      <c r="E8" s="94">
        <f t="shared" si="0"/>
        <v>45</v>
      </c>
      <c r="F8" s="54">
        <f t="shared" si="0"/>
        <v>45</v>
      </c>
      <c r="G8" s="44"/>
    </row>
    <row r="9" spans="2:7" x14ac:dyDescent="0.25">
      <c r="B9" s="251" t="s">
        <v>114</v>
      </c>
      <c r="C9" s="267">
        <v>51</v>
      </c>
      <c r="D9" s="223">
        <f t="shared" si="1"/>
        <v>51</v>
      </c>
      <c r="E9" s="94">
        <f t="shared" si="0"/>
        <v>51</v>
      </c>
      <c r="F9" s="54">
        <f t="shared" si="0"/>
        <v>51</v>
      </c>
      <c r="G9" s="44"/>
    </row>
    <row r="10" spans="2:7" x14ac:dyDescent="0.25">
      <c r="B10" s="251" t="s">
        <v>120</v>
      </c>
      <c r="C10" s="267">
        <v>16</v>
      </c>
      <c r="D10" s="236">
        <v>14</v>
      </c>
      <c r="E10" s="94">
        <f t="shared" si="0"/>
        <v>16</v>
      </c>
      <c r="F10" s="54">
        <f t="shared" si="0"/>
        <v>14</v>
      </c>
      <c r="G10" s="44"/>
    </row>
    <row r="11" spans="2:7" x14ac:dyDescent="0.25">
      <c r="B11" s="252" t="s">
        <v>125</v>
      </c>
      <c r="C11" s="268">
        <v>0.97499999999999998</v>
      </c>
      <c r="D11" s="269">
        <v>0.98</v>
      </c>
      <c r="E11" s="95">
        <f t="shared" si="0"/>
        <v>0.97499999999999998</v>
      </c>
      <c r="F11" s="85">
        <f t="shared" si="0"/>
        <v>0.98</v>
      </c>
      <c r="G11" s="45"/>
    </row>
    <row r="12" spans="2:7" hidden="1" x14ac:dyDescent="0.25">
      <c r="B12" s="253" t="s">
        <v>129</v>
      </c>
      <c r="E12" s="83">
        <f>(60*60)/E10</f>
        <v>225</v>
      </c>
      <c r="F12" s="84">
        <f>(60*60)/F10</f>
        <v>257.14285714285717</v>
      </c>
    </row>
    <row r="13" spans="2:7" hidden="1" x14ac:dyDescent="0.25">
      <c r="B13" s="251" t="s">
        <v>133</v>
      </c>
      <c r="E13" s="57">
        <f>+E7*E12</f>
        <v>1800</v>
      </c>
      <c r="F13" s="58">
        <f>+F7*F12</f>
        <v>2057.1428571428573</v>
      </c>
    </row>
    <row r="14" spans="2:7" hidden="1" x14ac:dyDescent="0.25">
      <c r="B14" s="251" t="s">
        <v>136</v>
      </c>
      <c r="E14" s="59">
        <f>+E8*E9*E13</f>
        <v>4131000</v>
      </c>
      <c r="F14" s="60">
        <f>+F8*F9*F13</f>
        <v>4721142.8571428573</v>
      </c>
    </row>
    <row r="15" spans="2:7" hidden="1" x14ac:dyDescent="0.25">
      <c r="B15" s="251" t="s">
        <v>137</v>
      </c>
      <c r="E15" s="51">
        <f>+E11*E14</f>
        <v>4027725</v>
      </c>
      <c r="F15" s="52">
        <f>+F11*F14</f>
        <v>4626720</v>
      </c>
    </row>
    <row r="16" spans="2:7" hidden="1" x14ac:dyDescent="0.25">
      <c r="B16" s="252" t="s">
        <v>141</v>
      </c>
      <c r="E16" s="61">
        <f>(+E6-E5)*E15</f>
        <v>6328361.5199999968</v>
      </c>
      <c r="F16" s="62">
        <f>(+F6-F5)*F15</f>
        <v>7269502.4639999969</v>
      </c>
    </row>
    <row r="17" spans="2:7" hidden="1" x14ac:dyDescent="0.25">
      <c r="B17" s="254"/>
      <c r="E17" s="26"/>
      <c r="F17" s="26"/>
    </row>
    <row r="18" spans="2:7" x14ac:dyDescent="0.25">
      <c r="B18" s="255" t="s">
        <v>128</v>
      </c>
      <c r="C18" s="256">
        <f>+F16-E16</f>
        <v>941140.94400000013</v>
      </c>
      <c r="E18" s="35"/>
    </row>
    <row r="22" spans="2:7" x14ac:dyDescent="0.25">
      <c r="B22" s="245" t="s">
        <v>105</v>
      </c>
      <c r="C22" s="246" t="s">
        <v>101</v>
      </c>
      <c r="D22" s="247" t="s">
        <v>102</v>
      </c>
      <c r="E22" s="63" t="s">
        <v>101</v>
      </c>
      <c r="F22" s="64" t="s">
        <v>102</v>
      </c>
    </row>
    <row r="23" spans="2:7" x14ac:dyDescent="0.25">
      <c r="B23" s="257" t="s">
        <v>31</v>
      </c>
      <c r="C23" s="270">
        <v>1</v>
      </c>
      <c r="D23" s="224">
        <f>+C23</f>
        <v>1</v>
      </c>
      <c r="E23" s="65">
        <f t="shared" ref="E23:F26" si="2">+C23</f>
        <v>1</v>
      </c>
      <c r="F23" s="66">
        <f t="shared" si="2"/>
        <v>1</v>
      </c>
      <c r="G23" s="44"/>
    </row>
    <row r="24" spans="2:7" x14ac:dyDescent="0.25">
      <c r="B24" s="258" t="s">
        <v>111</v>
      </c>
      <c r="C24" s="235">
        <v>45</v>
      </c>
      <c r="D24" s="223">
        <v>40</v>
      </c>
      <c r="E24" s="53">
        <f t="shared" si="2"/>
        <v>45</v>
      </c>
      <c r="F24" s="54">
        <f t="shared" si="2"/>
        <v>40</v>
      </c>
      <c r="G24" s="44"/>
    </row>
    <row r="25" spans="2:7" x14ac:dyDescent="0.25">
      <c r="B25" s="258" t="s">
        <v>114</v>
      </c>
      <c r="C25" s="285">
        <f>+C9</f>
        <v>51</v>
      </c>
      <c r="D25" s="286">
        <f>+D9</f>
        <v>51</v>
      </c>
      <c r="E25" s="53">
        <f t="shared" si="2"/>
        <v>51</v>
      </c>
      <c r="F25" s="54">
        <f t="shared" si="2"/>
        <v>51</v>
      </c>
      <c r="G25" s="44"/>
    </row>
    <row r="26" spans="2:7" x14ac:dyDescent="0.25">
      <c r="B26" s="259" t="s">
        <v>113</v>
      </c>
      <c r="C26" s="271">
        <v>18.5</v>
      </c>
      <c r="D26" s="225">
        <f t="shared" ref="D26" si="3">+C26</f>
        <v>18.5</v>
      </c>
      <c r="E26" s="86">
        <f t="shared" si="2"/>
        <v>18.5</v>
      </c>
      <c r="F26" s="87">
        <f t="shared" si="2"/>
        <v>18.5</v>
      </c>
      <c r="G26" s="47"/>
    </row>
    <row r="27" spans="2:7" hidden="1" x14ac:dyDescent="0.25">
      <c r="B27" s="260" t="s">
        <v>119</v>
      </c>
      <c r="E27" s="83">
        <f>+E23*E24*E25</f>
        <v>2295</v>
      </c>
      <c r="F27" s="84">
        <f>+F23*F24*F25</f>
        <v>2040</v>
      </c>
      <c r="G27" s="48"/>
    </row>
    <row r="28" spans="2:7" hidden="1" x14ac:dyDescent="0.25">
      <c r="B28" s="261" t="s">
        <v>122</v>
      </c>
      <c r="E28" s="67">
        <f>+E26*E27</f>
        <v>42457.5</v>
      </c>
      <c r="F28" s="68">
        <f>+F26*F27</f>
        <v>37740</v>
      </c>
      <c r="G28" s="46"/>
    </row>
    <row r="29" spans="2:7" hidden="1" x14ac:dyDescent="0.25">
      <c r="B29" s="262"/>
      <c r="E29" s="21"/>
      <c r="F29" s="21"/>
    </row>
    <row r="30" spans="2:7" x14ac:dyDescent="0.25">
      <c r="B30" s="216" t="s">
        <v>124</v>
      </c>
      <c r="C30" s="263">
        <f>+E28-F28</f>
        <v>4717.5</v>
      </c>
      <c r="E30" s="33"/>
    </row>
    <row r="34" spans="2:7" x14ac:dyDescent="0.25">
      <c r="B34" s="242" t="s">
        <v>106</v>
      </c>
      <c r="C34" s="243" t="s">
        <v>101</v>
      </c>
      <c r="D34" s="244" t="s">
        <v>102</v>
      </c>
      <c r="E34" s="69" t="s">
        <v>101</v>
      </c>
      <c r="F34" s="70" t="s">
        <v>102</v>
      </c>
    </row>
    <row r="35" spans="2:7" x14ac:dyDescent="0.25">
      <c r="B35" s="274" t="s">
        <v>233</v>
      </c>
      <c r="C35" s="281">
        <f>+C5</f>
        <v>10.55</v>
      </c>
      <c r="D35" s="282">
        <f>+C35</f>
        <v>10.55</v>
      </c>
      <c r="E35" s="77">
        <f t="shared" ref="E35:F42" si="4">+C35</f>
        <v>10.55</v>
      </c>
      <c r="F35" s="78">
        <f t="shared" si="4"/>
        <v>10.55</v>
      </c>
      <c r="G35" s="47"/>
    </row>
    <row r="36" spans="2:7" x14ac:dyDescent="0.25">
      <c r="B36" s="275" t="s">
        <v>234</v>
      </c>
      <c r="C36" s="283">
        <f>+C6</f>
        <v>12.1212</v>
      </c>
      <c r="D36" s="284">
        <f>+D6</f>
        <v>12.1212</v>
      </c>
      <c r="E36" s="49">
        <f t="shared" si="4"/>
        <v>12.1212</v>
      </c>
      <c r="F36" s="50">
        <f t="shared" si="4"/>
        <v>12.1212</v>
      </c>
      <c r="G36" s="47"/>
    </row>
    <row r="37" spans="2:7" x14ac:dyDescent="0.25">
      <c r="B37" s="275" t="s">
        <v>115</v>
      </c>
      <c r="C37" s="272">
        <v>4.7500000000000001E-2</v>
      </c>
      <c r="D37" s="273">
        <v>1.7500000000000002E-2</v>
      </c>
      <c r="E37" s="55">
        <f t="shared" si="4"/>
        <v>4.7500000000000001E-2</v>
      </c>
      <c r="F37" s="56">
        <f t="shared" si="4"/>
        <v>1.7500000000000002E-2</v>
      </c>
      <c r="G37" s="45"/>
    </row>
    <row r="38" spans="2:7" x14ac:dyDescent="0.25">
      <c r="B38" s="275" t="s">
        <v>116</v>
      </c>
      <c r="C38" s="237">
        <v>8.5</v>
      </c>
      <c r="D38" s="221">
        <f>+C38</f>
        <v>8.5</v>
      </c>
      <c r="E38" s="49">
        <f t="shared" si="4"/>
        <v>8.5</v>
      </c>
      <c r="F38" s="50">
        <f t="shared" si="4"/>
        <v>8.5</v>
      </c>
      <c r="G38" s="47"/>
    </row>
    <row r="39" spans="2:7" x14ac:dyDescent="0.25">
      <c r="B39" s="275" t="s">
        <v>37</v>
      </c>
      <c r="C39" s="240">
        <f t="shared" ref="C39:D42" si="5">+C7</f>
        <v>8</v>
      </c>
      <c r="D39" s="241">
        <f t="shared" si="5"/>
        <v>8</v>
      </c>
      <c r="E39" s="51">
        <f t="shared" si="4"/>
        <v>8</v>
      </c>
      <c r="F39" s="52">
        <f t="shared" si="4"/>
        <v>8</v>
      </c>
    </row>
    <row r="40" spans="2:7" x14ac:dyDescent="0.25">
      <c r="B40" s="275" t="s">
        <v>112</v>
      </c>
      <c r="C40" s="285">
        <f t="shared" si="5"/>
        <v>45</v>
      </c>
      <c r="D40" s="286">
        <f t="shared" si="5"/>
        <v>45</v>
      </c>
      <c r="E40" s="53">
        <f t="shared" si="4"/>
        <v>45</v>
      </c>
      <c r="F40" s="54">
        <f t="shared" si="4"/>
        <v>45</v>
      </c>
      <c r="G40" s="44"/>
    </row>
    <row r="41" spans="2:7" x14ac:dyDescent="0.25">
      <c r="B41" s="275" t="s">
        <v>114</v>
      </c>
      <c r="C41" s="285">
        <f t="shared" si="5"/>
        <v>51</v>
      </c>
      <c r="D41" s="286">
        <f t="shared" si="5"/>
        <v>51</v>
      </c>
      <c r="E41" s="53">
        <f t="shared" si="4"/>
        <v>51</v>
      </c>
      <c r="F41" s="54">
        <f t="shared" si="4"/>
        <v>51</v>
      </c>
      <c r="G41" s="44"/>
    </row>
    <row r="42" spans="2:7" x14ac:dyDescent="0.25">
      <c r="B42" s="276" t="s">
        <v>126</v>
      </c>
      <c r="C42" s="287">
        <f t="shared" si="5"/>
        <v>16</v>
      </c>
      <c r="D42" s="288">
        <f t="shared" si="5"/>
        <v>14</v>
      </c>
      <c r="E42" s="79">
        <f t="shared" si="4"/>
        <v>16</v>
      </c>
      <c r="F42" s="80">
        <f t="shared" si="4"/>
        <v>14</v>
      </c>
      <c r="G42" s="44"/>
    </row>
    <row r="43" spans="2:7" hidden="1" x14ac:dyDescent="0.25">
      <c r="B43" s="277" t="s">
        <v>129</v>
      </c>
      <c r="C43" s="28"/>
      <c r="D43" s="28"/>
      <c r="E43" s="83">
        <f>(60*60)/E42</f>
        <v>225</v>
      </c>
      <c r="F43" s="84">
        <f>(60*60)/F42</f>
        <v>257.14285714285717</v>
      </c>
    </row>
    <row r="44" spans="2:7" hidden="1" x14ac:dyDescent="0.25">
      <c r="B44" s="275" t="s">
        <v>133</v>
      </c>
      <c r="C44" s="28"/>
      <c r="D44" s="28"/>
      <c r="E44" s="57">
        <f>+E39*E43</f>
        <v>1800</v>
      </c>
      <c r="F44" s="58">
        <f>+F39*F43</f>
        <v>2057.1428571428573</v>
      </c>
    </row>
    <row r="45" spans="2:7" hidden="1" x14ac:dyDescent="0.25">
      <c r="B45" s="275" t="s">
        <v>138</v>
      </c>
      <c r="C45" s="34"/>
      <c r="D45" s="34"/>
      <c r="E45" s="59">
        <f>+E40*E41*E44</f>
        <v>4131000</v>
      </c>
      <c r="F45" s="60">
        <f>+F40*F41*F44</f>
        <v>4721142.8571428573</v>
      </c>
    </row>
    <row r="46" spans="2:7" hidden="1" x14ac:dyDescent="0.25">
      <c r="B46" s="275" t="s">
        <v>142</v>
      </c>
      <c r="C46" s="34"/>
      <c r="D46" s="34"/>
      <c r="E46" s="59">
        <f>+E37*E45</f>
        <v>196222.5</v>
      </c>
      <c r="F46" s="60">
        <f>+F37*F45</f>
        <v>82620.000000000015</v>
      </c>
    </row>
    <row r="47" spans="2:7" hidden="1" x14ac:dyDescent="0.25">
      <c r="B47" s="275" t="s">
        <v>145</v>
      </c>
      <c r="C47" s="27"/>
      <c r="D47" s="27"/>
      <c r="E47" s="73">
        <f>((+E36-E35)*E46)/1000</f>
        <v>308.30479199999985</v>
      </c>
      <c r="F47" s="74">
        <f>((+F36-F35)*F46)/1000</f>
        <v>129.81254399999997</v>
      </c>
    </row>
    <row r="48" spans="2:7" hidden="1" x14ac:dyDescent="0.25">
      <c r="B48" s="276" t="s">
        <v>148</v>
      </c>
      <c r="C48" s="27"/>
      <c r="D48" s="27"/>
      <c r="E48" s="75">
        <f>(+E46/1000)*E38</f>
        <v>1667.8912499999999</v>
      </c>
      <c r="F48" s="76">
        <f>(+F46/1000)*F38</f>
        <v>702.27000000000021</v>
      </c>
    </row>
    <row r="49" spans="2:7" hidden="1" x14ac:dyDescent="0.25">
      <c r="B49" s="278"/>
      <c r="E49" s="21"/>
      <c r="F49" s="21"/>
    </row>
    <row r="50" spans="2:7" x14ac:dyDescent="0.25">
      <c r="B50" s="279" t="s">
        <v>152</v>
      </c>
      <c r="C50" s="280">
        <f>(+E47+E48)-(F47+F48)</f>
        <v>1144.1134979999997</v>
      </c>
      <c r="E50" s="27"/>
    </row>
    <row r="54" spans="2:7" x14ac:dyDescent="0.25">
      <c r="B54" s="242" t="s">
        <v>107</v>
      </c>
      <c r="C54" s="243" t="s">
        <v>101</v>
      </c>
      <c r="D54" s="244" t="s">
        <v>102</v>
      </c>
      <c r="E54" s="69" t="s">
        <v>101</v>
      </c>
      <c r="F54" s="70" t="s">
        <v>102</v>
      </c>
    </row>
    <row r="55" spans="2:7" x14ac:dyDescent="0.25">
      <c r="B55" s="226" t="s">
        <v>109</v>
      </c>
      <c r="C55" s="233">
        <v>5000</v>
      </c>
      <c r="D55" s="234">
        <v>150</v>
      </c>
      <c r="E55" s="71">
        <f t="shared" ref="E55:F60" si="6">+C55</f>
        <v>5000</v>
      </c>
      <c r="F55" s="72">
        <f t="shared" si="6"/>
        <v>150</v>
      </c>
      <c r="G55" s="46"/>
    </row>
    <row r="56" spans="2:7" x14ac:dyDescent="0.25">
      <c r="B56" s="227" t="s">
        <v>43</v>
      </c>
      <c r="C56" s="235">
        <v>24</v>
      </c>
      <c r="D56" s="236">
        <v>0</v>
      </c>
      <c r="E56" s="53">
        <f t="shared" si="6"/>
        <v>24</v>
      </c>
      <c r="F56" s="54">
        <f t="shared" si="6"/>
        <v>0</v>
      </c>
      <c r="G56" s="44"/>
    </row>
    <row r="57" spans="2:7" x14ac:dyDescent="0.25">
      <c r="B57" s="227" t="s">
        <v>37</v>
      </c>
      <c r="C57" s="240">
        <f>+C7</f>
        <v>8</v>
      </c>
      <c r="D57" s="241">
        <f>+D7</f>
        <v>8</v>
      </c>
      <c r="E57" s="51">
        <f t="shared" si="6"/>
        <v>8</v>
      </c>
      <c r="F57" s="52">
        <f t="shared" si="6"/>
        <v>8</v>
      </c>
    </row>
    <row r="58" spans="2:7" x14ac:dyDescent="0.25">
      <c r="B58" s="227" t="s">
        <v>233</v>
      </c>
      <c r="C58" s="237">
        <v>10.55</v>
      </c>
      <c r="D58" s="221">
        <f>+C58</f>
        <v>10.55</v>
      </c>
      <c r="E58" s="49">
        <f t="shared" si="6"/>
        <v>10.55</v>
      </c>
      <c r="F58" s="50">
        <f t="shared" si="6"/>
        <v>10.55</v>
      </c>
      <c r="G58" s="47"/>
    </row>
    <row r="59" spans="2:7" x14ac:dyDescent="0.25">
      <c r="B59" s="227" t="s">
        <v>234</v>
      </c>
      <c r="C59" s="237">
        <v>12.1212</v>
      </c>
      <c r="D59" s="221">
        <f>+C59</f>
        <v>12.1212</v>
      </c>
      <c r="E59" s="49">
        <f t="shared" si="6"/>
        <v>12.1212</v>
      </c>
      <c r="F59" s="50">
        <f t="shared" si="6"/>
        <v>12.1212</v>
      </c>
      <c r="G59" s="47"/>
    </row>
    <row r="60" spans="2:7" x14ac:dyDescent="0.25">
      <c r="B60" s="228" t="s">
        <v>126</v>
      </c>
      <c r="C60" s="238">
        <v>16</v>
      </c>
      <c r="D60" s="239">
        <v>14</v>
      </c>
      <c r="E60" s="79">
        <f t="shared" si="6"/>
        <v>16</v>
      </c>
      <c r="F60" s="80">
        <f t="shared" si="6"/>
        <v>14</v>
      </c>
      <c r="G60" s="44"/>
    </row>
    <row r="61" spans="2:7" hidden="1" x14ac:dyDescent="0.25">
      <c r="B61" s="229" t="s">
        <v>235</v>
      </c>
      <c r="E61" s="88">
        <f>+E59-E58</f>
        <v>1.5711999999999993</v>
      </c>
      <c r="F61" s="89">
        <f>+F59-F58</f>
        <v>1.5711999999999993</v>
      </c>
    </row>
    <row r="62" spans="2:7" hidden="1" x14ac:dyDescent="0.25">
      <c r="B62" s="227" t="s">
        <v>134</v>
      </c>
      <c r="E62" s="81">
        <f>(+E57*E61)/1000</f>
        <v>1.2569599999999993E-2</v>
      </c>
      <c r="F62" s="82">
        <f>(+F57*F61)/1000</f>
        <v>1.2569599999999993E-2</v>
      </c>
    </row>
    <row r="63" spans="2:7" hidden="1" x14ac:dyDescent="0.25">
      <c r="B63" s="227" t="s">
        <v>129</v>
      </c>
      <c r="E63" s="57">
        <f>(60*60)/E60</f>
        <v>225</v>
      </c>
      <c r="F63" s="58">
        <f>(60*60)/F60</f>
        <v>257.14285714285717</v>
      </c>
    </row>
    <row r="64" spans="2:7" hidden="1" x14ac:dyDescent="0.25">
      <c r="B64" s="227" t="s">
        <v>133</v>
      </c>
      <c r="E64" s="57">
        <f>+E57*E63</f>
        <v>1800</v>
      </c>
      <c r="F64" s="58">
        <f>+F57*F63</f>
        <v>2057.1428571428573</v>
      </c>
    </row>
    <row r="65" spans="2:6" hidden="1" x14ac:dyDescent="0.25">
      <c r="B65" s="227" t="s">
        <v>143</v>
      </c>
      <c r="E65" s="57">
        <f>+E56*E64</f>
        <v>43200</v>
      </c>
      <c r="F65" s="58">
        <f>+F56*F64</f>
        <v>0</v>
      </c>
    </row>
    <row r="66" spans="2:6" hidden="1" x14ac:dyDescent="0.25">
      <c r="B66" s="228" t="s">
        <v>146</v>
      </c>
      <c r="E66" s="75">
        <f>(+E61/1000)*E65</f>
        <v>67.875839999999968</v>
      </c>
      <c r="F66" s="76">
        <f>(+F61/1000)*F65</f>
        <v>0</v>
      </c>
    </row>
    <row r="67" spans="2:6" hidden="1" x14ac:dyDescent="0.25">
      <c r="B67" s="230"/>
      <c r="C67" s="26"/>
      <c r="D67" s="26"/>
      <c r="E67" s="26"/>
      <c r="F67" s="26"/>
    </row>
    <row r="68" spans="2:6" x14ac:dyDescent="0.25">
      <c r="B68" s="231" t="s">
        <v>149</v>
      </c>
      <c r="C68" s="232">
        <f>+E55+E66-F55</f>
        <v>4917.8758399999997</v>
      </c>
      <c r="F68" s="35"/>
    </row>
  </sheetData>
  <sheetProtection password="A87F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H105"/>
  <sheetViews>
    <sheetView zoomScale="50" zoomScaleNormal="50" workbookViewId="0"/>
  </sheetViews>
  <sheetFormatPr defaultRowHeight="15" x14ac:dyDescent="0.25"/>
  <cols>
    <col min="1" max="6" width="2.7109375" style="21" customWidth="1"/>
    <col min="7" max="7" width="35.28515625" style="22" bestFit="1" customWidth="1"/>
    <col min="8" max="9" width="10.7109375" style="21" customWidth="1"/>
    <col min="10" max="10" width="9.140625" style="23"/>
    <col min="11" max="11" width="30.7109375" style="23" customWidth="1"/>
    <col min="12" max="12" width="12" style="23" bestFit="1" customWidth="1"/>
    <col min="13" max="13" width="5.7109375" style="23" customWidth="1"/>
    <col min="14" max="14" width="31.7109375" style="23" customWidth="1"/>
    <col min="15" max="16" width="10.7109375" style="21" customWidth="1"/>
    <col min="17" max="17" width="9.140625" style="23"/>
    <col min="18" max="18" width="30" style="23" customWidth="1"/>
    <col min="19" max="19" width="10.7109375" style="21" customWidth="1"/>
    <col min="20" max="20" width="12.5703125" style="21" bestFit="1" customWidth="1"/>
    <col min="21" max="21" width="5.7109375" style="23" customWidth="1"/>
    <col min="22" max="22" width="35.28515625" style="23" bestFit="1" customWidth="1"/>
    <col min="23" max="24" width="10.7109375" style="21" customWidth="1"/>
    <col min="25" max="25" width="9.140625" style="23"/>
    <col min="26" max="26" width="35.28515625" style="23" bestFit="1" customWidth="1"/>
    <col min="27" max="28" width="10.7109375" style="21" customWidth="1"/>
    <col min="29" max="29" width="10.7109375" style="23" customWidth="1"/>
    <col min="30" max="30" width="29.140625" style="23" bestFit="1" customWidth="1"/>
    <col min="31" max="32" width="10.7109375" style="23" customWidth="1"/>
    <col min="33" max="34" width="9.140625" style="24"/>
  </cols>
  <sheetData>
    <row r="3" spans="1:32" x14ac:dyDescent="0.25">
      <c r="A3" s="308" t="s">
        <v>95</v>
      </c>
      <c r="B3" s="307" t="s">
        <v>96</v>
      </c>
      <c r="C3" s="340" t="s">
        <v>97</v>
      </c>
      <c r="D3" s="341" t="s">
        <v>98</v>
      </c>
      <c r="E3" s="346" t="s">
        <v>99</v>
      </c>
      <c r="F3" s="347" t="s">
        <v>100</v>
      </c>
      <c r="H3" s="344" t="s">
        <v>101</v>
      </c>
      <c r="I3" s="345" t="s">
        <v>102</v>
      </c>
      <c r="K3" s="292" t="s">
        <v>103</v>
      </c>
      <c r="N3" s="292" t="s">
        <v>104</v>
      </c>
      <c r="O3" s="293" t="s">
        <v>101</v>
      </c>
      <c r="P3" s="294" t="s">
        <v>102</v>
      </c>
      <c r="R3" s="292" t="s">
        <v>105</v>
      </c>
      <c r="S3" s="293" t="s">
        <v>101</v>
      </c>
      <c r="T3" s="294" t="s">
        <v>102</v>
      </c>
      <c r="V3" s="292" t="s">
        <v>106</v>
      </c>
      <c r="W3" s="293" t="s">
        <v>101</v>
      </c>
      <c r="X3" s="294" t="s">
        <v>102</v>
      </c>
      <c r="Z3" s="292" t="s">
        <v>107</v>
      </c>
      <c r="AA3" s="293" t="s">
        <v>101</v>
      </c>
      <c r="AB3" s="294" t="s">
        <v>102</v>
      </c>
      <c r="AC3" s="292"/>
      <c r="AD3" s="292" t="s">
        <v>108</v>
      </c>
      <c r="AE3" s="293" t="s">
        <v>101</v>
      </c>
      <c r="AF3" s="294" t="s">
        <v>102</v>
      </c>
    </row>
    <row r="4" spans="1:32" x14ac:dyDescent="0.25">
      <c r="C4" s="25"/>
      <c r="G4" s="321" t="s">
        <v>31</v>
      </c>
      <c r="H4" s="353">
        <f>+Sheet1!X19</f>
        <v>0</v>
      </c>
      <c r="I4" s="354">
        <f>+Sheet1!AB19</f>
        <v>0</v>
      </c>
      <c r="N4" s="290" t="s">
        <v>233</v>
      </c>
      <c r="O4" s="295">
        <f>+H10/1000</f>
        <v>0</v>
      </c>
      <c r="P4" s="295">
        <f>+I10/1000</f>
        <v>0</v>
      </c>
      <c r="R4" s="305" t="s">
        <v>31</v>
      </c>
      <c r="S4" s="297">
        <f>+H4</f>
        <v>0</v>
      </c>
      <c r="T4" s="297">
        <f>+I4</f>
        <v>0</v>
      </c>
      <c r="V4" s="306" t="s">
        <v>233</v>
      </c>
      <c r="W4" s="295">
        <f>+H10/1000</f>
        <v>0</v>
      </c>
      <c r="X4" s="295">
        <f>+I10/1000</f>
        <v>0</v>
      </c>
      <c r="Z4" s="309" t="s">
        <v>109</v>
      </c>
      <c r="AA4" s="319">
        <f>+H18</f>
        <v>0</v>
      </c>
      <c r="AB4" s="319">
        <f>+I18</f>
        <v>0</v>
      </c>
      <c r="AD4" s="311" t="s">
        <v>110</v>
      </c>
      <c r="AE4" s="314">
        <f>+H19</f>
        <v>0</v>
      </c>
      <c r="AF4" s="314">
        <f>+I19</f>
        <v>0</v>
      </c>
    </row>
    <row r="5" spans="1:32" x14ac:dyDescent="0.25">
      <c r="C5" s="25"/>
      <c r="G5" s="322" t="s">
        <v>111</v>
      </c>
      <c r="H5" s="355">
        <f>+Sheet1!X20</f>
        <v>0</v>
      </c>
      <c r="I5" s="348">
        <f>+Sheet1!AB20</f>
        <v>0</v>
      </c>
      <c r="N5" s="290" t="s">
        <v>234</v>
      </c>
      <c r="O5" s="295">
        <f>+H11/1000</f>
        <v>0</v>
      </c>
      <c r="P5" s="295">
        <f>+I11/1000</f>
        <v>0</v>
      </c>
      <c r="R5" s="305" t="s">
        <v>111</v>
      </c>
      <c r="S5" s="297">
        <f>+H5</f>
        <v>0</v>
      </c>
      <c r="T5" s="297">
        <f>+I5</f>
        <v>0</v>
      </c>
      <c r="V5" s="306" t="s">
        <v>234</v>
      </c>
      <c r="W5" s="295">
        <f>+H11/1000</f>
        <v>0</v>
      </c>
      <c r="X5" s="295">
        <f>+I11/1000</f>
        <v>0</v>
      </c>
      <c r="Z5" s="309" t="s">
        <v>43</v>
      </c>
      <c r="AA5" s="297">
        <f>+H17</f>
        <v>0</v>
      </c>
      <c r="AB5" s="297">
        <f>+I17</f>
        <v>0</v>
      </c>
      <c r="AD5" s="311" t="s">
        <v>112</v>
      </c>
      <c r="AE5" s="299">
        <f>+H7</f>
        <v>0</v>
      </c>
      <c r="AF5" s="299">
        <f>+I7</f>
        <v>0</v>
      </c>
    </row>
    <row r="6" spans="1:32" x14ac:dyDescent="0.25">
      <c r="C6" s="25"/>
      <c r="G6" s="322" t="s">
        <v>113</v>
      </c>
      <c r="H6" s="356">
        <f>+Sheet1!X21</f>
        <v>0</v>
      </c>
      <c r="I6" s="349">
        <f>+Sheet1!AB21</f>
        <v>0</v>
      </c>
      <c r="N6" s="290" t="s">
        <v>37</v>
      </c>
      <c r="O6" s="296">
        <f>+H9</f>
        <v>0</v>
      </c>
      <c r="P6" s="296">
        <f>+I9</f>
        <v>0</v>
      </c>
      <c r="R6" s="305" t="s">
        <v>114</v>
      </c>
      <c r="S6" s="298">
        <f>+H8</f>
        <v>0</v>
      </c>
      <c r="T6" s="298">
        <f>+I8</f>
        <v>0</v>
      </c>
      <c r="V6" s="306" t="s">
        <v>115</v>
      </c>
      <c r="W6" s="300">
        <f>+H15</f>
        <v>0</v>
      </c>
      <c r="X6" s="300">
        <f>+I15</f>
        <v>0</v>
      </c>
      <c r="Z6" s="309" t="s">
        <v>37</v>
      </c>
      <c r="AA6" s="296">
        <f>+H9</f>
        <v>0</v>
      </c>
      <c r="AB6" s="296">
        <f>+AA6</f>
        <v>0</v>
      </c>
      <c r="AD6" s="311" t="s">
        <v>114</v>
      </c>
      <c r="AE6" s="299">
        <f>+H8</f>
        <v>0</v>
      </c>
      <c r="AF6" s="299">
        <f>+I8</f>
        <v>0</v>
      </c>
    </row>
    <row r="7" spans="1:32" x14ac:dyDescent="0.25">
      <c r="B7" s="29"/>
      <c r="F7" s="30"/>
      <c r="G7" s="322" t="s">
        <v>112</v>
      </c>
      <c r="H7" s="355">
        <f>+Sheet1!X23</f>
        <v>0</v>
      </c>
      <c r="I7" s="348">
        <f>+Sheet1!AB23</f>
        <v>0</v>
      </c>
      <c r="N7" s="290" t="s">
        <v>112</v>
      </c>
      <c r="O7" s="297">
        <f>+H7</f>
        <v>0</v>
      </c>
      <c r="P7" s="297">
        <f>+I7</f>
        <v>0</v>
      </c>
      <c r="R7" s="305" t="s">
        <v>113</v>
      </c>
      <c r="S7" s="319">
        <f>+H6</f>
        <v>0</v>
      </c>
      <c r="T7" s="319">
        <f>+I6</f>
        <v>0</v>
      </c>
      <c r="V7" s="306" t="s">
        <v>116</v>
      </c>
      <c r="W7" s="295">
        <f>+H16</f>
        <v>0</v>
      </c>
      <c r="X7" s="295">
        <f>+I16</f>
        <v>0</v>
      </c>
      <c r="Z7" s="309" t="s">
        <v>233</v>
      </c>
      <c r="AA7" s="295">
        <f>+H10/1000</f>
        <v>0</v>
      </c>
      <c r="AB7" s="295">
        <f>+I10/1000</f>
        <v>0</v>
      </c>
      <c r="AD7" s="311" t="s">
        <v>117</v>
      </c>
      <c r="AE7" s="297">
        <f>+H13</f>
        <v>0</v>
      </c>
      <c r="AF7" s="297">
        <f>+I13</f>
        <v>0</v>
      </c>
    </row>
    <row r="8" spans="1:32" x14ac:dyDescent="0.25">
      <c r="C8" s="25"/>
      <c r="F8" s="30"/>
      <c r="G8" s="322" t="s">
        <v>114</v>
      </c>
      <c r="H8" s="357">
        <f>+Sheet1!X22</f>
        <v>0</v>
      </c>
      <c r="I8" s="350">
        <f>+Sheet1!AB22</f>
        <v>0</v>
      </c>
      <c r="K8" s="217" t="s">
        <v>118</v>
      </c>
      <c r="L8" s="212" t="e">
        <f>+AA18</f>
        <v>#DIV/0!</v>
      </c>
      <c r="N8" s="290" t="s">
        <v>114</v>
      </c>
      <c r="O8" s="298">
        <f>+H8</f>
        <v>0</v>
      </c>
      <c r="P8" s="298">
        <f>+I8</f>
        <v>0</v>
      </c>
      <c r="R8" s="292" t="s">
        <v>119</v>
      </c>
      <c r="S8" s="318">
        <f>+S4*S5*S6</f>
        <v>0</v>
      </c>
      <c r="T8" s="318">
        <f>+T4*T5*T6</f>
        <v>0</v>
      </c>
      <c r="V8" s="306" t="s">
        <v>37</v>
      </c>
      <c r="W8" s="296">
        <f>+H9</f>
        <v>0</v>
      </c>
      <c r="X8" s="296">
        <f>+I9</f>
        <v>0</v>
      </c>
      <c r="Z8" s="309" t="s">
        <v>234</v>
      </c>
      <c r="AA8" s="295">
        <f>+H11/1000</f>
        <v>0</v>
      </c>
      <c r="AB8" s="295">
        <f>+I11/1000</f>
        <v>0</v>
      </c>
      <c r="AD8" s="311" t="s">
        <v>120</v>
      </c>
      <c r="AE8" s="297">
        <f>+H14</f>
        <v>0</v>
      </c>
      <c r="AF8" s="297">
        <f>+I14</f>
        <v>0</v>
      </c>
    </row>
    <row r="9" spans="1:32" x14ac:dyDescent="0.25">
      <c r="A9" s="31"/>
      <c r="B9" s="29"/>
      <c r="D9" s="32"/>
      <c r="G9" s="322" t="s">
        <v>37</v>
      </c>
      <c r="H9" s="358">
        <f>+Sheet1!X25</f>
        <v>0</v>
      </c>
      <c r="I9" s="351">
        <f>+Sheet1!AB25</f>
        <v>0</v>
      </c>
      <c r="K9" s="218" t="s">
        <v>121</v>
      </c>
      <c r="L9" s="212" t="e">
        <f>+X23</f>
        <v>#DIV/0!</v>
      </c>
      <c r="N9" s="290" t="s">
        <v>120</v>
      </c>
      <c r="O9" s="299">
        <f>+H14</f>
        <v>0</v>
      </c>
      <c r="P9" s="299">
        <f>+I14</f>
        <v>0</v>
      </c>
      <c r="R9" s="292" t="s">
        <v>122</v>
      </c>
      <c r="S9" s="319">
        <f>+S7*S8</f>
        <v>0</v>
      </c>
      <c r="T9" s="319">
        <f>+T7*T8</f>
        <v>0</v>
      </c>
      <c r="V9" s="306" t="s">
        <v>112</v>
      </c>
      <c r="W9" s="297">
        <f>+H7</f>
        <v>0</v>
      </c>
      <c r="X9" s="297">
        <f>+I7</f>
        <v>0</v>
      </c>
      <c r="Z9" s="309" t="s">
        <v>37</v>
      </c>
      <c r="AA9" s="296">
        <f>+H9</f>
        <v>0</v>
      </c>
      <c r="AB9" s="296">
        <f>+AA9</f>
        <v>0</v>
      </c>
      <c r="AD9" s="292" t="s">
        <v>123</v>
      </c>
      <c r="AE9" s="299"/>
      <c r="AF9" s="315" t="e">
        <f>1-(+AF8/AE8)</f>
        <v>#DIV/0!</v>
      </c>
    </row>
    <row r="10" spans="1:32" x14ac:dyDescent="0.25">
      <c r="A10" s="31"/>
      <c r="B10" s="29"/>
      <c r="D10" s="32"/>
      <c r="G10" s="322" t="s">
        <v>216</v>
      </c>
      <c r="H10" s="359">
        <f>+Sheet1!X26</f>
        <v>0</v>
      </c>
      <c r="I10" s="362">
        <f>+Sheet1!AB26</f>
        <v>0</v>
      </c>
      <c r="K10" s="216" t="s">
        <v>124</v>
      </c>
      <c r="L10" s="212">
        <f>+T11</f>
        <v>0</v>
      </c>
      <c r="N10" s="290" t="s">
        <v>125</v>
      </c>
      <c r="O10" s="300">
        <f>+H12</f>
        <v>0</v>
      </c>
      <c r="P10" s="300">
        <f>+I12</f>
        <v>0</v>
      </c>
      <c r="V10" s="292" t="s">
        <v>114</v>
      </c>
      <c r="W10" s="298">
        <f>+H8</f>
        <v>0</v>
      </c>
      <c r="X10" s="298">
        <f>+I8</f>
        <v>0</v>
      </c>
      <c r="Z10" s="309" t="s">
        <v>126</v>
      </c>
      <c r="AA10" s="297">
        <f>+H14</f>
        <v>0</v>
      </c>
      <c r="AB10" s="297">
        <f>+I14</f>
        <v>0</v>
      </c>
      <c r="AD10" s="292" t="s">
        <v>127</v>
      </c>
      <c r="AE10" s="316"/>
      <c r="AF10" s="317">
        <f>+AF4*AF5</f>
        <v>0</v>
      </c>
    </row>
    <row r="11" spans="1:32" x14ac:dyDescent="0.25">
      <c r="A11" s="31"/>
      <c r="B11" s="29"/>
      <c r="D11" s="32"/>
      <c r="G11" s="322" t="s">
        <v>217</v>
      </c>
      <c r="H11" s="359">
        <f>+Sheet1!X27</f>
        <v>0</v>
      </c>
      <c r="I11" s="352">
        <f>+Sheet1!AB27</f>
        <v>0</v>
      </c>
      <c r="K11" s="219" t="s">
        <v>128</v>
      </c>
      <c r="L11" s="212" t="e">
        <f>+P17</f>
        <v>#DIV/0!</v>
      </c>
      <c r="N11" s="292" t="s">
        <v>129</v>
      </c>
      <c r="O11" s="299" t="e">
        <f>(60*60)/O9</f>
        <v>#DIV/0!</v>
      </c>
      <c r="P11" s="299" t="e">
        <f>(60*60)/P9</f>
        <v>#DIV/0!</v>
      </c>
      <c r="R11" s="216" t="s">
        <v>124</v>
      </c>
      <c r="S11" s="33"/>
      <c r="T11" s="263">
        <f>+S9-T9</f>
        <v>0</v>
      </c>
      <c r="V11" s="292" t="s">
        <v>120</v>
      </c>
      <c r="W11" s="299">
        <f>+H14</f>
        <v>0</v>
      </c>
      <c r="X11" s="299">
        <f>+I14</f>
        <v>0</v>
      </c>
      <c r="Z11" s="292" t="s">
        <v>130</v>
      </c>
      <c r="AA11" s="295">
        <f>+AA8-AA7</f>
        <v>0</v>
      </c>
      <c r="AB11" s="295">
        <f>+AB8-AB7</f>
        <v>0</v>
      </c>
      <c r="AD11" s="292" t="s">
        <v>131</v>
      </c>
      <c r="AE11" s="299"/>
      <c r="AF11" s="317" t="e">
        <f>+AF9*AF10</f>
        <v>#DIV/0!</v>
      </c>
    </row>
    <row r="12" spans="1:32" x14ac:dyDescent="0.25">
      <c r="D12" s="32"/>
      <c r="G12" s="322" t="s">
        <v>125</v>
      </c>
      <c r="H12" s="360">
        <f>+Sheet1!X24</f>
        <v>0</v>
      </c>
      <c r="I12" s="363">
        <f>+Sheet1!AB24</f>
        <v>0</v>
      </c>
      <c r="K12" s="304" t="s">
        <v>132</v>
      </c>
      <c r="L12" s="212" t="e">
        <f>SUM(L8:L11)</f>
        <v>#DIV/0!</v>
      </c>
      <c r="N12" s="292" t="s">
        <v>133</v>
      </c>
      <c r="O12" s="299" t="e">
        <f>+O6*O11</f>
        <v>#DIV/0!</v>
      </c>
      <c r="P12" s="299" t="e">
        <f>+P6*P11</f>
        <v>#DIV/0!</v>
      </c>
      <c r="V12" s="292" t="s">
        <v>129</v>
      </c>
      <c r="W12" s="299" t="e">
        <f>(60*60)/W11</f>
        <v>#DIV/0!</v>
      </c>
      <c r="X12" s="299" t="e">
        <f>(60*60)/X11</f>
        <v>#DIV/0!</v>
      </c>
      <c r="Z12" s="292" t="s">
        <v>134</v>
      </c>
      <c r="AA12" s="319">
        <f>+AA9*AA11</f>
        <v>0</v>
      </c>
      <c r="AB12" s="319">
        <f>+AB9*AB11</f>
        <v>0</v>
      </c>
      <c r="AD12" s="292" t="s">
        <v>135</v>
      </c>
      <c r="AE12" s="318"/>
      <c r="AF12" s="317" t="e">
        <f>+AF6*AF11</f>
        <v>#DIV/0!</v>
      </c>
    </row>
    <row r="13" spans="1:32" x14ac:dyDescent="0.25">
      <c r="A13" s="31"/>
      <c r="D13" s="32"/>
      <c r="G13" s="322" t="s">
        <v>117</v>
      </c>
      <c r="H13" s="355">
        <f>+Sheet1!X28</f>
        <v>0</v>
      </c>
      <c r="I13" s="364">
        <f>+Sheet1!AB28</f>
        <v>0</v>
      </c>
      <c r="K13" s="289" t="s">
        <v>108</v>
      </c>
      <c r="L13" s="212" t="e">
        <f>+AF14</f>
        <v>#DIV/0!</v>
      </c>
      <c r="N13" s="292" t="s">
        <v>136</v>
      </c>
      <c r="O13" s="301" t="e">
        <f>+O7*O8*O12</f>
        <v>#DIV/0!</v>
      </c>
      <c r="P13" s="301" t="e">
        <f>+P7*P8*P12</f>
        <v>#DIV/0!</v>
      </c>
      <c r="V13" s="292" t="s">
        <v>133</v>
      </c>
      <c r="W13" s="299" t="e">
        <f>+W8*W12</f>
        <v>#DIV/0!</v>
      </c>
      <c r="X13" s="299" t="e">
        <f>+X8*X12</f>
        <v>#DIV/0!</v>
      </c>
      <c r="Z13" s="292" t="s">
        <v>129</v>
      </c>
      <c r="AA13" s="299" t="e">
        <f>(60*60)/AA10</f>
        <v>#DIV/0!</v>
      </c>
      <c r="AB13" s="299" t="e">
        <f>(60*60)/AB10</f>
        <v>#DIV/0!</v>
      </c>
      <c r="AD13" s="292"/>
      <c r="AE13" s="34"/>
      <c r="AF13" s="34"/>
    </row>
    <row r="14" spans="1:32" x14ac:dyDescent="0.25">
      <c r="A14" s="31"/>
      <c r="D14" s="32"/>
      <c r="F14" s="30"/>
      <c r="G14" s="322" t="s">
        <v>120</v>
      </c>
      <c r="H14" s="355">
        <f>+Sheet1!X29</f>
        <v>0</v>
      </c>
      <c r="I14" s="348">
        <f>+Sheet1!AB29</f>
        <v>0</v>
      </c>
      <c r="L14" s="292"/>
      <c r="N14" s="292" t="s">
        <v>137</v>
      </c>
      <c r="O14" s="302" t="e">
        <f>+O10*O13</f>
        <v>#DIV/0!</v>
      </c>
      <c r="P14" s="302" t="e">
        <f>+P10*P13</f>
        <v>#DIV/0!</v>
      </c>
      <c r="V14" s="292" t="s">
        <v>138</v>
      </c>
      <c r="W14" s="301" t="e">
        <f>+W9*W10*W13</f>
        <v>#DIV/0!</v>
      </c>
      <c r="X14" s="301" t="e">
        <f>+X9*X10*X13</f>
        <v>#DIV/0!</v>
      </c>
      <c r="Z14" s="292" t="s">
        <v>133</v>
      </c>
      <c r="AA14" s="299" t="e">
        <f>+AA6*AA13</f>
        <v>#DIV/0!</v>
      </c>
      <c r="AB14" s="299" t="e">
        <f>+AB6*AB13</f>
        <v>#DIV/0!</v>
      </c>
      <c r="AD14" s="289" t="s">
        <v>139</v>
      </c>
      <c r="AE14" s="35"/>
      <c r="AF14" s="312" t="e">
        <f>+AF12</f>
        <v>#DIV/0!</v>
      </c>
    </row>
    <row r="15" spans="1:32" x14ac:dyDescent="0.25">
      <c r="B15" s="29"/>
      <c r="G15" s="322" t="s">
        <v>115</v>
      </c>
      <c r="H15" s="360">
        <f>+Sheet1!X30</f>
        <v>0</v>
      </c>
      <c r="I15" s="363">
        <f>+Sheet1!AB30</f>
        <v>0</v>
      </c>
      <c r="K15" s="211" t="s">
        <v>140</v>
      </c>
      <c r="L15" s="212" t="e">
        <f>+L12-H28</f>
        <v>#DIV/0!</v>
      </c>
      <c r="N15" s="292" t="s">
        <v>141</v>
      </c>
      <c r="O15" s="303" t="e">
        <f>(+O5-O4)*O14</f>
        <v>#DIV/0!</v>
      </c>
      <c r="P15" s="303" t="e">
        <f>(+P5-P4)*P14</f>
        <v>#DIV/0!</v>
      </c>
      <c r="V15" s="292" t="s">
        <v>142</v>
      </c>
      <c r="W15" s="301" t="e">
        <f>+W6*W14</f>
        <v>#DIV/0!</v>
      </c>
      <c r="X15" s="301" t="e">
        <f>+X6*X14</f>
        <v>#DIV/0!</v>
      </c>
      <c r="Z15" s="292" t="s">
        <v>143</v>
      </c>
      <c r="AA15" s="299" t="e">
        <f>+AA5*AA14</f>
        <v>#DIV/0!</v>
      </c>
      <c r="AB15" s="299" t="e">
        <f>+AB5*AB14</f>
        <v>#DIV/0!</v>
      </c>
    </row>
    <row r="16" spans="1:32" x14ac:dyDescent="0.25">
      <c r="B16" s="29"/>
      <c r="G16" s="322" t="s">
        <v>116</v>
      </c>
      <c r="H16" s="359">
        <f>+Sheet1!X31</f>
        <v>0</v>
      </c>
      <c r="I16" s="362">
        <f>+Sheet1!AB31</f>
        <v>0</v>
      </c>
      <c r="K16" s="211" t="s">
        <v>144</v>
      </c>
      <c r="L16" s="212" t="e">
        <f>(+L12*2)-H28</f>
        <v>#DIV/0!</v>
      </c>
      <c r="O16" s="26"/>
      <c r="P16" s="26"/>
      <c r="V16" s="292" t="s">
        <v>145</v>
      </c>
      <c r="W16" s="319" t="e">
        <f>(+W5-W4)*W15</f>
        <v>#DIV/0!</v>
      </c>
      <c r="X16" s="319" t="e">
        <f>(+X5-X4)*X15</f>
        <v>#DIV/0!</v>
      </c>
      <c r="Z16" s="292" t="s">
        <v>146</v>
      </c>
      <c r="AA16" s="319" t="e">
        <f>+AA11*AA15</f>
        <v>#DIV/0!</v>
      </c>
      <c r="AB16" s="319" t="e">
        <f>+AB11*AB15</f>
        <v>#DIV/0!</v>
      </c>
    </row>
    <row r="17" spans="1:28" x14ac:dyDescent="0.25">
      <c r="A17" s="31"/>
      <c r="G17" s="322" t="s">
        <v>43</v>
      </c>
      <c r="H17" s="355">
        <f>+Sheet1!X33</f>
        <v>0</v>
      </c>
      <c r="I17" s="364">
        <f>+Sheet1!AB33</f>
        <v>0</v>
      </c>
      <c r="K17" s="211" t="s">
        <v>147</v>
      </c>
      <c r="L17" s="212" t="e">
        <f>(+L12*3)-H28</f>
        <v>#DIV/0!</v>
      </c>
      <c r="N17" s="219" t="s">
        <v>128</v>
      </c>
      <c r="O17" s="35"/>
      <c r="P17" s="291" t="e">
        <f>+P15-O15</f>
        <v>#DIV/0!</v>
      </c>
      <c r="V17" s="292" t="s">
        <v>148</v>
      </c>
      <c r="W17" s="319" t="e">
        <f>(+W15/1000)*W7</f>
        <v>#DIV/0!</v>
      </c>
      <c r="X17" s="319" t="e">
        <f>(+X15/1000)*X7</f>
        <v>#DIV/0!</v>
      </c>
    </row>
    <row r="18" spans="1:28" x14ac:dyDescent="0.25">
      <c r="A18" s="31"/>
      <c r="G18" s="322" t="s">
        <v>109</v>
      </c>
      <c r="H18" s="355">
        <f>+Sheet1!X32</f>
        <v>0</v>
      </c>
      <c r="I18" s="364">
        <f>+Sheet1!AB32</f>
        <v>0</v>
      </c>
      <c r="K18" s="292"/>
      <c r="L18" s="292"/>
      <c r="V18" s="292" t="s">
        <v>43</v>
      </c>
      <c r="W18" s="297">
        <f>+H17</f>
        <v>0</v>
      </c>
      <c r="X18" s="297">
        <f>+I17</f>
        <v>0</v>
      </c>
      <c r="Z18" s="217" t="s">
        <v>149</v>
      </c>
      <c r="AA18" s="310" t="e">
        <f>+AA4+AA16</f>
        <v>#DIV/0!</v>
      </c>
      <c r="AB18" s="320" t="e">
        <f>+AB4+AB16</f>
        <v>#DIV/0!</v>
      </c>
    </row>
    <row r="19" spans="1:28" x14ac:dyDescent="0.25">
      <c r="A19" s="31"/>
      <c r="F19" s="30"/>
      <c r="G19" s="323" t="s">
        <v>110</v>
      </c>
      <c r="H19" s="361"/>
      <c r="I19" s="36"/>
      <c r="K19" s="292"/>
      <c r="L19" s="212"/>
      <c r="V19" s="292"/>
      <c r="W19" s="297"/>
      <c r="X19" s="297"/>
      <c r="Z19" s="217"/>
      <c r="AA19" s="310"/>
      <c r="AB19" s="35"/>
    </row>
    <row r="20" spans="1:28" x14ac:dyDescent="0.25">
      <c r="K20" s="292"/>
      <c r="L20" s="212"/>
      <c r="V20" s="292" t="s">
        <v>150</v>
      </c>
      <c r="W20" s="319" t="e">
        <f>(+W5-W4)*W13*W18</f>
        <v>#DIV/0!</v>
      </c>
      <c r="X20" s="319" t="e">
        <f>(+X5-X4)*X13*X18</f>
        <v>#DIV/0!</v>
      </c>
    </row>
    <row r="21" spans="1:28" x14ac:dyDescent="0.25">
      <c r="K21" s="211" t="s">
        <v>151</v>
      </c>
      <c r="L21" s="298" t="e">
        <f>+'Graph Data'!J8</f>
        <v>#DIV/0!</v>
      </c>
    </row>
    <row r="22" spans="1:28" x14ac:dyDescent="0.25">
      <c r="H22" s="342" t="s">
        <v>102</v>
      </c>
      <c r="I22" s="343"/>
    </row>
    <row r="23" spans="1:28" x14ac:dyDescent="0.25">
      <c r="E23" s="37"/>
      <c r="F23" s="37"/>
      <c r="G23" s="336" t="s">
        <v>25</v>
      </c>
      <c r="H23" s="365">
        <f>+Sheet1!K26</f>
        <v>0</v>
      </c>
      <c r="I23" s="366"/>
      <c r="V23" s="218" t="s">
        <v>152</v>
      </c>
      <c r="W23" s="27"/>
      <c r="X23" s="313" t="e">
        <f>(+W16+W17+W20)-(X16+X17+X20)</f>
        <v>#DIV/0!</v>
      </c>
    </row>
    <row r="24" spans="1:28" x14ac:dyDescent="0.25">
      <c r="E24" s="37"/>
      <c r="F24" s="37"/>
      <c r="G24" s="337" t="s">
        <v>26</v>
      </c>
      <c r="H24" s="367">
        <f>+Sheet1!K27</f>
        <v>0</v>
      </c>
      <c r="I24" s="368"/>
    </row>
    <row r="25" spans="1:28" x14ac:dyDescent="0.25">
      <c r="E25" s="37"/>
      <c r="F25" s="37"/>
      <c r="G25" s="337" t="s">
        <v>27</v>
      </c>
      <c r="H25" s="367">
        <f>+Sheet1!K28</f>
        <v>0</v>
      </c>
      <c r="I25" s="368"/>
    </row>
    <row r="26" spans="1:28" x14ac:dyDescent="0.25">
      <c r="E26" s="37"/>
      <c r="F26" s="37"/>
      <c r="G26" s="337" t="s">
        <v>28</v>
      </c>
      <c r="H26" s="367">
        <f>+Sheet1!K29</f>
        <v>0</v>
      </c>
      <c r="I26" s="368"/>
    </row>
    <row r="27" spans="1:28" ht="15.75" thickBot="1" x14ac:dyDescent="0.3">
      <c r="E27" s="37"/>
      <c r="F27" s="37"/>
      <c r="G27" s="338" t="s">
        <v>29</v>
      </c>
      <c r="H27" s="369">
        <f>+Sheet1!K30</f>
        <v>0</v>
      </c>
      <c r="I27" s="370"/>
      <c r="L27" s="26"/>
    </row>
    <row r="28" spans="1:28" ht="15.75" thickTop="1" x14ac:dyDescent="0.25">
      <c r="E28" s="37"/>
      <c r="F28" s="37"/>
      <c r="G28" s="339" t="s">
        <v>30</v>
      </c>
      <c r="H28" s="371">
        <f>+Sheet1!K31</f>
        <v>0</v>
      </c>
      <c r="I28" s="372"/>
      <c r="L28" s="26"/>
    </row>
    <row r="31" spans="1:28" x14ac:dyDescent="0.25">
      <c r="G31" s="211" t="s">
        <v>153</v>
      </c>
      <c r="H31" s="308" t="s">
        <v>95</v>
      </c>
    </row>
    <row r="32" spans="1:28" x14ac:dyDescent="0.25">
      <c r="G32" s="211" t="s">
        <v>154</v>
      </c>
      <c r="H32" s="307" t="s">
        <v>96</v>
      </c>
    </row>
    <row r="33" spans="7:16" x14ac:dyDescent="0.25">
      <c r="G33" s="211" t="s">
        <v>155</v>
      </c>
      <c r="H33" s="340" t="s">
        <v>97</v>
      </c>
    </row>
    <row r="34" spans="7:16" x14ac:dyDescent="0.25">
      <c r="G34" s="211" t="s">
        <v>156</v>
      </c>
      <c r="H34" s="341" t="s">
        <v>98</v>
      </c>
    </row>
    <row r="37" spans="7:16" x14ac:dyDescent="0.25">
      <c r="G37" s="328" t="s">
        <v>73</v>
      </c>
      <c r="H37" s="327" t="s">
        <v>157</v>
      </c>
      <c r="I37" s="329" t="s">
        <v>158</v>
      </c>
    </row>
    <row r="38" spans="7:16" x14ac:dyDescent="0.25">
      <c r="G38" s="330" t="s">
        <v>159</v>
      </c>
      <c r="H38" s="331">
        <v>39.590000000000003</v>
      </c>
      <c r="I38" s="324">
        <v>37.72</v>
      </c>
    </row>
    <row r="39" spans="7:16" x14ac:dyDescent="0.25">
      <c r="G39" s="332" t="s">
        <v>160</v>
      </c>
      <c r="H39" s="333">
        <v>43.65</v>
      </c>
      <c r="I39" s="325">
        <v>43.88</v>
      </c>
      <c r="O39" s="26"/>
      <c r="P39" s="26"/>
    </row>
    <row r="40" spans="7:16" x14ac:dyDescent="0.25">
      <c r="G40" s="332" t="s">
        <v>161</v>
      </c>
      <c r="H40" s="333">
        <v>51.02</v>
      </c>
      <c r="I40" s="325">
        <v>47.86</v>
      </c>
    </row>
    <row r="41" spans="7:16" x14ac:dyDescent="0.25">
      <c r="G41" s="332" t="s">
        <v>162</v>
      </c>
      <c r="H41" s="333">
        <v>59.69</v>
      </c>
      <c r="I41" s="325">
        <v>55.82</v>
      </c>
    </row>
    <row r="42" spans="7:16" x14ac:dyDescent="0.25">
      <c r="G42" s="332" t="s">
        <v>163</v>
      </c>
      <c r="H42" s="333">
        <v>76.86</v>
      </c>
      <c r="I42" s="325">
        <v>70.459999999999994</v>
      </c>
    </row>
    <row r="43" spans="7:16" x14ac:dyDescent="0.25">
      <c r="G43" s="332" t="s">
        <v>164</v>
      </c>
      <c r="H43" s="333">
        <v>107.59</v>
      </c>
      <c r="I43" s="325">
        <v>88.61</v>
      </c>
    </row>
    <row r="44" spans="7:16" x14ac:dyDescent="0.25">
      <c r="G44" s="332" t="s">
        <v>165</v>
      </c>
      <c r="H44" s="333">
        <v>174.31</v>
      </c>
      <c r="I44" s="325">
        <v>103.98</v>
      </c>
    </row>
    <row r="45" spans="7:16" x14ac:dyDescent="0.25">
      <c r="G45" s="332" t="s">
        <v>166</v>
      </c>
      <c r="H45" s="333">
        <v>214.21</v>
      </c>
      <c r="I45" s="325">
        <v>141.59</v>
      </c>
    </row>
    <row r="46" spans="7:16" x14ac:dyDescent="0.25">
      <c r="G46" s="332" t="s">
        <v>167</v>
      </c>
      <c r="H46" s="333">
        <v>331.54</v>
      </c>
      <c r="I46" s="325">
        <v>274.98</v>
      </c>
    </row>
    <row r="47" spans="7:16" x14ac:dyDescent="0.25">
      <c r="G47" s="334" t="s">
        <v>168</v>
      </c>
      <c r="H47" s="335">
        <v>416.94</v>
      </c>
      <c r="I47" s="326">
        <v>339.29</v>
      </c>
    </row>
    <row r="50" spans="7:7" x14ac:dyDescent="0.25">
      <c r="G50" s="211" t="s">
        <v>169</v>
      </c>
    </row>
    <row r="105" spans="14:14" x14ac:dyDescent="0.25">
      <c r="N105" s="38" t="s">
        <v>69</v>
      </c>
    </row>
  </sheetData>
  <sheetProtection password="A87F" sheet="1" objects="1" scenarios="1" selectLockedCells="1"/>
  <mergeCells count="7">
    <mergeCell ref="H28:I28"/>
    <mergeCell ref="H22:I22"/>
    <mergeCell ref="H23:I23"/>
    <mergeCell ref="H27:I27"/>
    <mergeCell ref="H24:I24"/>
    <mergeCell ref="H25:I25"/>
    <mergeCell ref="H26:I2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1"/>
  <sheetViews>
    <sheetView zoomScale="80" zoomScaleNormal="80" workbookViewId="0"/>
  </sheetViews>
  <sheetFormatPr defaultRowHeight="15" x14ac:dyDescent="0.25"/>
  <cols>
    <col min="1" max="1" width="4.7109375" customWidth="1"/>
    <col min="2" max="2" width="5.7109375" customWidth="1"/>
    <col min="3" max="3" width="10.7109375" customWidth="1"/>
    <col min="4" max="4" width="11.7109375" customWidth="1"/>
    <col min="5" max="7" width="4.7109375" customWidth="1"/>
    <col min="8" max="8" width="5.7109375" customWidth="1"/>
    <col min="9" max="9" width="10.7109375" customWidth="1"/>
    <col min="10" max="10" width="19.140625" bestFit="1" customWidth="1"/>
    <col min="11" max="11" width="4.7109375" customWidth="1"/>
  </cols>
  <sheetData>
    <row r="1" spans="1:12" ht="15.75" thickBot="1" x14ac:dyDescent="0.3">
      <c r="C1" s="373" t="s">
        <v>69</v>
      </c>
    </row>
    <row r="2" spans="1:12" x14ac:dyDescent="0.25">
      <c r="A2" s="5"/>
      <c r="B2" s="6"/>
      <c r="C2" s="6"/>
      <c r="D2" s="6"/>
      <c r="E2" s="7"/>
      <c r="G2" s="5"/>
      <c r="H2" s="6"/>
      <c r="I2" s="6"/>
      <c r="J2" s="6"/>
      <c r="K2" s="7"/>
    </row>
    <row r="3" spans="1:12" ht="18.75" x14ac:dyDescent="0.3">
      <c r="A3" s="8"/>
      <c r="B3" s="205" t="s">
        <v>70</v>
      </c>
      <c r="C3" s="205"/>
      <c r="D3" s="205"/>
      <c r="E3" s="9"/>
      <c r="F3" s="10"/>
      <c r="G3" s="8"/>
      <c r="H3" s="205" t="s">
        <v>71</v>
      </c>
      <c r="I3" s="205"/>
      <c r="J3" s="205"/>
      <c r="K3" s="9"/>
      <c r="L3" s="10"/>
    </row>
    <row r="4" spans="1:12" x14ac:dyDescent="0.25">
      <c r="A4" s="11"/>
      <c r="B4" s="12"/>
      <c r="C4" s="12"/>
      <c r="D4" s="12"/>
      <c r="E4" s="13"/>
      <c r="G4" s="11"/>
      <c r="H4" s="12"/>
      <c r="I4" s="12"/>
      <c r="J4" s="12"/>
      <c r="K4" s="13"/>
    </row>
    <row r="5" spans="1:12" x14ac:dyDescent="0.25">
      <c r="A5" s="11"/>
      <c r="B5" s="12"/>
      <c r="C5" s="12" t="s">
        <v>79</v>
      </c>
      <c r="D5" s="14" t="s">
        <v>72</v>
      </c>
      <c r="E5" s="15"/>
      <c r="F5" s="16"/>
      <c r="G5" s="11"/>
      <c r="H5" s="12"/>
      <c r="I5" s="12" t="s">
        <v>170</v>
      </c>
      <c r="J5" s="14" t="s">
        <v>72</v>
      </c>
      <c r="K5" s="13"/>
    </row>
    <row r="6" spans="1:12" x14ac:dyDescent="0.25">
      <c r="A6" s="11"/>
      <c r="B6" s="12"/>
      <c r="C6" s="12" t="s">
        <v>80</v>
      </c>
      <c r="D6" s="14" t="s">
        <v>72</v>
      </c>
      <c r="E6" s="15"/>
      <c r="F6" s="16"/>
      <c r="G6" s="11"/>
      <c r="H6" s="12"/>
      <c r="I6" s="12" t="s">
        <v>171</v>
      </c>
      <c r="J6" s="14" t="s">
        <v>72</v>
      </c>
      <c r="K6" s="13"/>
    </row>
    <row r="7" spans="1:12" x14ac:dyDescent="0.25">
      <c r="A7" s="11"/>
      <c r="B7" s="12"/>
      <c r="C7" s="12" t="s">
        <v>81</v>
      </c>
      <c r="D7" s="14" t="s">
        <v>72</v>
      </c>
      <c r="E7" s="15"/>
      <c r="F7" s="16"/>
      <c r="G7" s="11"/>
      <c r="H7" s="12"/>
      <c r="I7" s="12" t="s">
        <v>172</v>
      </c>
      <c r="J7" s="14" t="s">
        <v>72</v>
      </c>
      <c r="K7" s="13"/>
    </row>
    <row r="8" spans="1:12" x14ac:dyDescent="0.25">
      <c r="A8" s="11"/>
      <c r="B8" s="12"/>
      <c r="C8" s="12" t="s">
        <v>82</v>
      </c>
      <c r="D8" s="14" t="s">
        <v>72</v>
      </c>
      <c r="E8" s="15"/>
      <c r="F8" s="16"/>
      <c r="G8" s="11"/>
      <c r="H8" s="12"/>
      <c r="I8" s="12" t="s">
        <v>173</v>
      </c>
      <c r="J8" s="14" t="s">
        <v>72</v>
      </c>
      <c r="K8" s="13"/>
    </row>
    <row r="9" spans="1:12" x14ac:dyDescent="0.25">
      <c r="A9" s="11"/>
      <c r="B9" s="12"/>
      <c r="C9" s="12" t="s">
        <v>83</v>
      </c>
      <c r="D9" s="14" t="s">
        <v>72</v>
      </c>
      <c r="E9" s="15"/>
      <c r="F9" s="16"/>
      <c r="G9" s="11"/>
      <c r="H9" s="12"/>
      <c r="I9" s="12" t="s">
        <v>174</v>
      </c>
      <c r="J9" s="14" t="s">
        <v>72</v>
      </c>
      <c r="K9" s="13"/>
    </row>
    <row r="10" spans="1:12" x14ac:dyDescent="0.25">
      <c r="A10" s="11"/>
      <c r="B10" s="12"/>
      <c r="C10" s="12" t="s">
        <v>84</v>
      </c>
      <c r="D10" s="14" t="s">
        <v>72</v>
      </c>
      <c r="E10" s="15"/>
      <c r="F10" s="16"/>
      <c r="G10" s="11"/>
      <c r="H10" s="12"/>
      <c r="I10" s="12" t="s">
        <v>175</v>
      </c>
      <c r="J10" s="14" t="s">
        <v>72</v>
      </c>
      <c r="K10" s="13"/>
    </row>
    <row r="11" spans="1:12" x14ac:dyDescent="0.25">
      <c r="A11" s="11"/>
      <c r="B11" s="12"/>
      <c r="C11" s="12" t="s">
        <v>85</v>
      </c>
      <c r="D11" s="14" t="s">
        <v>72</v>
      </c>
      <c r="E11" s="15"/>
      <c r="F11" s="16"/>
      <c r="G11" s="11"/>
      <c r="H11" s="12"/>
      <c r="I11" s="12" t="s">
        <v>176</v>
      </c>
      <c r="J11" s="14" t="s">
        <v>72</v>
      </c>
      <c r="K11" s="13"/>
    </row>
    <row r="12" spans="1:12" x14ac:dyDescent="0.25">
      <c r="A12" s="11"/>
      <c r="B12" s="12"/>
      <c r="C12" s="12" t="s">
        <v>86</v>
      </c>
      <c r="D12" s="14" t="s">
        <v>72</v>
      </c>
      <c r="E12" s="15"/>
      <c r="F12" s="16"/>
      <c r="G12" s="11"/>
      <c r="H12" s="12"/>
      <c r="I12" s="12" t="s">
        <v>177</v>
      </c>
      <c r="J12" s="14" t="s">
        <v>72</v>
      </c>
      <c r="K12" s="13"/>
    </row>
    <row r="13" spans="1:12" x14ac:dyDescent="0.25">
      <c r="A13" s="11"/>
      <c r="B13" s="12"/>
      <c r="C13" s="12" t="s">
        <v>87</v>
      </c>
      <c r="D13" s="14" t="s">
        <v>72</v>
      </c>
      <c r="E13" s="15"/>
      <c r="F13" s="16"/>
      <c r="G13" s="11"/>
      <c r="H13" s="12"/>
      <c r="I13" s="12" t="s">
        <v>178</v>
      </c>
      <c r="J13" s="14" t="s">
        <v>72</v>
      </c>
      <c r="K13" s="13"/>
    </row>
    <row r="14" spans="1:12" x14ac:dyDescent="0.25">
      <c r="A14" s="11"/>
      <c r="B14" s="12"/>
      <c r="C14" s="12" t="s">
        <v>76</v>
      </c>
      <c r="D14" s="14" t="s">
        <v>72</v>
      </c>
      <c r="E14" s="15"/>
      <c r="F14" s="16"/>
      <c r="G14" s="11"/>
      <c r="H14" s="12"/>
      <c r="I14" s="12" t="s">
        <v>179</v>
      </c>
      <c r="J14" s="14" t="s">
        <v>188</v>
      </c>
      <c r="K14" s="13"/>
    </row>
    <row r="15" spans="1:12" x14ac:dyDescent="0.25">
      <c r="A15" s="11"/>
      <c r="B15" s="12"/>
      <c r="C15" s="12" t="s">
        <v>88</v>
      </c>
      <c r="D15" s="14" t="s">
        <v>72</v>
      </c>
      <c r="E15" s="15"/>
      <c r="F15" s="16"/>
      <c r="G15" s="11"/>
      <c r="H15" s="12"/>
      <c r="I15" s="12" t="s">
        <v>180</v>
      </c>
      <c r="J15" s="14" t="s">
        <v>72</v>
      </c>
      <c r="K15" s="13"/>
    </row>
    <row r="16" spans="1:12" x14ac:dyDescent="0.25">
      <c r="A16" s="11"/>
      <c r="B16" s="12"/>
      <c r="C16" s="12" t="s">
        <v>89</v>
      </c>
      <c r="D16" s="14" t="s">
        <v>72</v>
      </c>
      <c r="E16" s="15"/>
      <c r="F16" s="16"/>
      <c r="G16" s="11"/>
      <c r="H16" s="12"/>
      <c r="I16" s="12" t="s">
        <v>181</v>
      </c>
      <c r="J16" s="14" t="s">
        <v>72</v>
      </c>
      <c r="K16" s="13"/>
    </row>
    <row r="17" spans="1:11" x14ac:dyDescent="0.25">
      <c r="A17" s="11"/>
      <c r="B17" s="12"/>
      <c r="C17" s="12" t="s">
        <v>90</v>
      </c>
      <c r="D17" s="14" t="s">
        <v>72</v>
      </c>
      <c r="E17" s="15"/>
      <c r="F17" s="16"/>
      <c r="G17" s="11"/>
      <c r="H17" s="12"/>
      <c r="I17" s="12" t="s">
        <v>182</v>
      </c>
      <c r="J17" s="14" t="s">
        <v>72</v>
      </c>
      <c r="K17" s="13"/>
    </row>
    <row r="18" spans="1:11" x14ac:dyDescent="0.25">
      <c r="A18" s="11"/>
      <c r="B18" s="12"/>
      <c r="C18" s="12" t="s">
        <v>91</v>
      </c>
      <c r="D18" s="14" t="s">
        <v>72</v>
      </c>
      <c r="E18" s="15"/>
      <c r="F18" s="16"/>
      <c r="G18" s="11"/>
      <c r="H18" s="12"/>
      <c r="I18" s="12" t="s">
        <v>183</v>
      </c>
      <c r="J18" s="14" t="s">
        <v>72</v>
      </c>
      <c r="K18" s="13"/>
    </row>
    <row r="19" spans="1:11" x14ac:dyDescent="0.25">
      <c r="A19" s="11"/>
      <c r="B19" s="12"/>
      <c r="C19" s="12" t="s">
        <v>74</v>
      </c>
      <c r="D19" s="14" t="s">
        <v>72</v>
      </c>
      <c r="E19" s="15"/>
      <c r="F19" s="16"/>
      <c r="G19" s="11"/>
      <c r="H19" s="12"/>
      <c r="I19" s="12" t="s">
        <v>184</v>
      </c>
      <c r="J19" s="14" t="s">
        <v>72</v>
      </c>
      <c r="K19" s="13"/>
    </row>
    <row r="20" spans="1:11" x14ac:dyDescent="0.25">
      <c r="A20" s="11"/>
      <c r="B20" s="12"/>
      <c r="C20" s="12" t="s">
        <v>92</v>
      </c>
      <c r="D20" s="14" t="s">
        <v>72</v>
      </c>
      <c r="E20" s="15"/>
      <c r="F20" s="16"/>
      <c r="G20" s="11"/>
      <c r="H20" s="12"/>
      <c r="I20" s="12" t="s">
        <v>185</v>
      </c>
      <c r="J20" s="14" t="s">
        <v>72</v>
      </c>
      <c r="K20" s="13"/>
    </row>
    <row r="21" spans="1:11" x14ac:dyDescent="0.25">
      <c r="A21" s="11"/>
      <c r="B21" s="12"/>
      <c r="C21" s="12" t="s">
        <v>93</v>
      </c>
      <c r="D21" s="14" t="s">
        <v>72</v>
      </c>
      <c r="E21" s="15"/>
      <c r="F21" s="16"/>
      <c r="G21" s="11"/>
      <c r="H21" s="12"/>
      <c r="I21" s="12" t="s">
        <v>186</v>
      </c>
      <c r="J21" s="14" t="s">
        <v>72</v>
      </c>
      <c r="K21" s="13"/>
    </row>
    <row r="22" spans="1:11" x14ac:dyDescent="0.25">
      <c r="A22" s="11"/>
      <c r="B22" s="12"/>
      <c r="C22" s="12" t="s">
        <v>77</v>
      </c>
      <c r="D22" s="14" t="s">
        <v>72</v>
      </c>
      <c r="E22" s="15"/>
      <c r="F22" s="16"/>
      <c r="G22" s="11"/>
      <c r="H22" s="12"/>
      <c r="I22" s="12" t="s">
        <v>187</v>
      </c>
      <c r="J22" s="14" t="s">
        <v>72</v>
      </c>
      <c r="K22" s="13"/>
    </row>
    <row r="23" spans="1:11" x14ac:dyDescent="0.25">
      <c r="A23" s="11"/>
      <c r="B23" s="12"/>
      <c r="C23" s="12" t="s">
        <v>94</v>
      </c>
      <c r="D23" s="14" t="s">
        <v>72</v>
      </c>
      <c r="E23" s="15"/>
      <c r="F23" s="16"/>
      <c r="G23" s="11"/>
      <c r="H23" s="12"/>
      <c r="I23" s="12" t="s">
        <v>189</v>
      </c>
      <c r="J23" s="14" t="s">
        <v>72</v>
      </c>
      <c r="K23" s="13"/>
    </row>
    <row r="24" spans="1:11" x14ac:dyDescent="0.25">
      <c r="A24" s="11"/>
      <c r="B24" s="12"/>
      <c r="C24" s="12" t="s">
        <v>79</v>
      </c>
      <c r="D24" s="14" t="s">
        <v>75</v>
      </c>
      <c r="E24" s="15"/>
      <c r="F24" s="16"/>
      <c r="G24" s="11"/>
      <c r="H24" s="12"/>
      <c r="I24" s="12" t="s">
        <v>190</v>
      </c>
      <c r="J24" s="14" t="s">
        <v>72</v>
      </c>
      <c r="K24" s="13"/>
    </row>
    <row r="25" spans="1:11" ht="15.75" thickBot="1" x14ac:dyDescent="0.3">
      <c r="A25" s="17"/>
      <c r="B25" s="18"/>
      <c r="C25" s="18"/>
      <c r="D25" s="18"/>
      <c r="E25" s="19"/>
      <c r="G25" s="11"/>
      <c r="H25" s="12"/>
      <c r="I25" s="39" t="s">
        <v>191</v>
      </c>
      <c r="J25" s="40" t="s">
        <v>192</v>
      </c>
      <c r="K25" s="13"/>
    </row>
    <row r="26" spans="1:11" x14ac:dyDescent="0.25">
      <c r="G26" s="11"/>
      <c r="H26" s="12"/>
      <c r="I26" s="39" t="s">
        <v>193</v>
      </c>
      <c r="J26" s="40" t="s">
        <v>197</v>
      </c>
      <c r="K26" s="13"/>
    </row>
    <row r="27" spans="1:11" x14ac:dyDescent="0.25">
      <c r="G27" s="11"/>
      <c r="H27" s="12"/>
      <c r="I27" s="39" t="s">
        <v>194</v>
      </c>
      <c r="J27" s="40" t="s">
        <v>198</v>
      </c>
      <c r="K27" s="13"/>
    </row>
    <row r="28" spans="1:11" x14ac:dyDescent="0.25">
      <c r="G28" s="11"/>
      <c r="H28" s="12"/>
      <c r="I28" s="39" t="s">
        <v>195</v>
      </c>
      <c r="J28" s="40" t="s">
        <v>199</v>
      </c>
      <c r="K28" s="13"/>
    </row>
    <row r="29" spans="1:11" x14ac:dyDescent="0.25">
      <c r="G29" s="11"/>
      <c r="H29" s="12"/>
      <c r="I29" s="39" t="s">
        <v>196</v>
      </c>
      <c r="J29" s="40" t="s">
        <v>200</v>
      </c>
      <c r="K29" s="13"/>
    </row>
    <row r="30" spans="1:11" x14ac:dyDescent="0.25">
      <c r="G30" s="11"/>
      <c r="H30" s="12"/>
      <c r="I30" s="39" t="s">
        <v>201</v>
      </c>
      <c r="J30" s="40" t="s">
        <v>206</v>
      </c>
      <c r="K30" s="13"/>
    </row>
    <row r="31" spans="1:11" x14ac:dyDescent="0.25">
      <c r="G31" s="11"/>
      <c r="H31" s="12"/>
      <c r="I31" s="39" t="s">
        <v>202</v>
      </c>
      <c r="J31" s="40" t="s">
        <v>207</v>
      </c>
      <c r="K31" s="13"/>
    </row>
    <row r="32" spans="1:11" x14ac:dyDescent="0.25">
      <c r="G32" s="11"/>
      <c r="H32" s="12"/>
      <c r="I32" s="39" t="s">
        <v>203</v>
      </c>
      <c r="J32" s="40" t="s">
        <v>208</v>
      </c>
      <c r="K32" s="13"/>
    </row>
    <row r="33" spans="7:11" x14ac:dyDescent="0.25">
      <c r="G33" s="11"/>
      <c r="H33" s="12"/>
      <c r="I33" s="39" t="s">
        <v>204</v>
      </c>
      <c r="J33" s="40" t="s">
        <v>209</v>
      </c>
      <c r="K33" s="13"/>
    </row>
    <row r="34" spans="7:11" x14ac:dyDescent="0.25">
      <c r="G34" s="11"/>
      <c r="H34" s="12"/>
      <c r="I34" s="39" t="s">
        <v>205</v>
      </c>
      <c r="J34" s="14" t="s">
        <v>72</v>
      </c>
      <c r="K34" s="13"/>
    </row>
    <row r="35" spans="7:11" x14ac:dyDescent="0.25">
      <c r="G35" s="11"/>
      <c r="H35" s="12"/>
      <c r="I35" s="39" t="s">
        <v>210</v>
      </c>
      <c r="J35" s="40" t="s">
        <v>218</v>
      </c>
      <c r="K35" s="13"/>
    </row>
    <row r="36" spans="7:11" x14ac:dyDescent="0.25">
      <c r="G36" s="11"/>
      <c r="H36" s="12"/>
      <c r="I36" s="39" t="s">
        <v>211</v>
      </c>
      <c r="J36" s="14" t="s">
        <v>72</v>
      </c>
      <c r="K36" s="13"/>
    </row>
    <row r="37" spans="7:11" x14ac:dyDescent="0.25">
      <c r="G37" s="11"/>
      <c r="H37" s="12"/>
      <c r="I37" s="39" t="s">
        <v>212</v>
      </c>
      <c r="J37" s="40" t="s">
        <v>215</v>
      </c>
      <c r="K37" s="13"/>
    </row>
    <row r="38" spans="7:11" x14ac:dyDescent="0.25">
      <c r="G38" s="11"/>
      <c r="H38" s="12"/>
      <c r="I38" s="39" t="s">
        <v>213</v>
      </c>
      <c r="J38" s="14" t="s">
        <v>72</v>
      </c>
      <c r="K38" s="13"/>
    </row>
    <row r="39" spans="7:11" x14ac:dyDescent="0.25">
      <c r="G39" s="11"/>
      <c r="H39" s="12"/>
      <c r="I39" s="39" t="s">
        <v>214</v>
      </c>
      <c r="J39" s="14" t="s">
        <v>72</v>
      </c>
      <c r="K39" s="13"/>
    </row>
    <row r="40" spans="7:11" x14ac:dyDescent="0.25">
      <c r="G40" s="11"/>
      <c r="H40" s="12"/>
      <c r="I40" s="12" t="s">
        <v>170</v>
      </c>
      <c r="J40" s="14" t="s">
        <v>72</v>
      </c>
      <c r="K40" s="13"/>
    </row>
    <row r="41" spans="7:11" ht="15.75" thickBot="1" x14ac:dyDescent="0.3">
      <c r="G41" s="17"/>
      <c r="H41" s="18"/>
      <c r="I41" s="18"/>
      <c r="J41" s="18"/>
      <c r="K41" s="19"/>
    </row>
  </sheetData>
  <sheetProtection password="A87F" sheet="1" objects="1" scenarios="1" selectLockedCells="1"/>
  <mergeCells count="2">
    <mergeCell ref="B3:D3"/>
    <mergeCell ref="H3:J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M51"/>
  <sheetViews>
    <sheetView workbookViewId="0"/>
  </sheetViews>
  <sheetFormatPr defaultRowHeight="15" x14ac:dyDescent="0.25"/>
  <cols>
    <col min="1" max="1" width="5" style="208" customWidth="1"/>
    <col min="2" max="2" width="9.140625" style="206"/>
    <col min="3" max="3" width="11.5703125" style="206" bestFit="1" customWidth="1"/>
    <col min="4" max="4" width="11.5703125" style="207" bestFit="1" customWidth="1"/>
    <col min="5" max="5" width="6.85546875" style="206" bestFit="1" customWidth="1"/>
    <col min="6" max="6" width="12.7109375" style="206" customWidth="1"/>
    <col min="7" max="8" width="9.140625" style="208"/>
    <col min="9" max="9" width="27.28515625" style="208" bestFit="1" customWidth="1"/>
    <col min="10" max="10" width="12.5703125" style="208" customWidth="1"/>
    <col min="11" max="11" width="10.5703125" style="208" bestFit="1" customWidth="1"/>
    <col min="12" max="12" width="11.5703125" style="208" bestFit="1" customWidth="1"/>
    <col min="13" max="13" width="10.5703125" style="208" bestFit="1" customWidth="1"/>
    <col min="14" max="16384" width="9.140625" style="208"/>
  </cols>
  <sheetData>
    <row r="2" spans="2:10" x14ac:dyDescent="0.25">
      <c r="B2" s="206" t="s">
        <v>219</v>
      </c>
      <c r="C2" s="206" t="s">
        <v>220</v>
      </c>
      <c r="D2" s="207" t="s">
        <v>221</v>
      </c>
      <c r="E2" s="206" t="s">
        <v>219</v>
      </c>
      <c r="F2" s="206" t="s">
        <v>222</v>
      </c>
    </row>
    <row r="3" spans="2:10" x14ac:dyDescent="0.25">
      <c r="C3" s="207">
        <f>+Calcs!H28</f>
        <v>0</v>
      </c>
      <c r="D3" s="207" t="e">
        <f>+Calcs!L12</f>
        <v>#DIV/0!</v>
      </c>
      <c r="F3" s="207" t="e">
        <f>+D3-C3</f>
        <v>#DIV/0!</v>
      </c>
    </row>
    <row r="4" spans="2:10" x14ac:dyDescent="0.25">
      <c r="B4" s="206">
        <v>1</v>
      </c>
      <c r="D4" s="214" t="e">
        <f>+D3/12</f>
        <v>#DIV/0!</v>
      </c>
      <c r="E4" s="206">
        <v>1</v>
      </c>
      <c r="F4" s="215" t="e">
        <f>-C3+D4</f>
        <v>#DIV/0!</v>
      </c>
    </row>
    <row r="5" spans="2:10" x14ac:dyDescent="0.25">
      <c r="B5" s="206">
        <v>2</v>
      </c>
      <c r="D5" s="214" t="e">
        <f>+D4</f>
        <v>#DIV/0!</v>
      </c>
      <c r="E5" s="206">
        <v>2</v>
      </c>
      <c r="F5" s="215" t="e">
        <f>+F4+D5</f>
        <v>#DIV/0!</v>
      </c>
    </row>
    <row r="6" spans="2:10" x14ac:dyDescent="0.25">
      <c r="B6" s="206">
        <v>3</v>
      </c>
      <c r="D6" s="214" t="e">
        <f t="shared" ref="D6:D51" si="0">+D5</f>
        <v>#DIV/0!</v>
      </c>
      <c r="E6" s="206">
        <v>3</v>
      </c>
      <c r="F6" s="215" t="e">
        <f t="shared" ref="F6:F51" si="1">+F5+D6</f>
        <v>#DIV/0!</v>
      </c>
      <c r="I6" s="209" t="s">
        <v>223</v>
      </c>
      <c r="J6" s="207" t="e">
        <f>+D3/12</f>
        <v>#DIV/0!</v>
      </c>
    </row>
    <row r="7" spans="2:10" x14ac:dyDescent="0.25">
      <c r="B7" s="206">
        <v>4</v>
      </c>
      <c r="D7" s="214" t="e">
        <f t="shared" si="0"/>
        <v>#DIV/0!</v>
      </c>
      <c r="E7" s="206">
        <v>4</v>
      </c>
      <c r="F7" s="215" t="e">
        <f t="shared" si="1"/>
        <v>#DIV/0!</v>
      </c>
      <c r="I7" s="209" t="s">
        <v>224</v>
      </c>
      <c r="J7" s="207">
        <f>+C3</f>
        <v>0</v>
      </c>
    </row>
    <row r="8" spans="2:10" x14ac:dyDescent="0.25">
      <c r="B8" s="206">
        <v>5</v>
      </c>
      <c r="D8" s="214" t="e">
        <f t="shared" si="0"/>
        <v>#DIV/0!</v>
      </c>
      <c r="E8" s="206">
        <v>5</v>
      </c>
      <c r="F8" s="215" t="e">
        <f t="shared" si="1"/>
        <v>#DIV/0!</v>
      </c>
      <c r="I8" s="209" t="s">
        <v>225</v>
      </c>
      <c r="J8" s="210" t="e">
        <f>+J7/J6</f>
        <v>#DIV/0!</v>
      </c>
    </row>
    <row r="9" spans="2:10" x14ac:dyDescent="0.25">
      <c r="B9" s="206">
        <v>6</v>
      </c>
      <c r="D9" s="214" t="e">
        <f t="shared" si="0"/>
        <v>#DIV/0!</v>
      </c>
      <c r="E9" s="206">
        <v>6</v>
      </c>
      <c r="F9" s="215" t="e">
        <f t="shared" si="1"/>
        <v>#DIV/0!</v>
      </c>
    </row>
    <row r="10" spans="2:10" x14ac:dyDescent="0.25">
      <c r="B10" s="206">
        <v>7</v>
      </c>
      <c r="D10" s="214" t="e">
        <f t="shared" si="0"/>
        <v>#DIV/0!</v>
      </c>
      <c r="E10" s="206">
        <v>7</v>
      </c>
      <c r="F10" s="215" t="e">
        <f t="shared" si="1"/>
        <v>#DIV/0!</v>
      </c>
    </row>
    <row r="11" spans="2:10" x14ac:dyDescent="0.25">
      <c r="B11" s="206">
        <v>8</v>
      </c>
      <c r="D11" s="214" t="e">
        <f t="shared" si="0"/>
        <v>#DIV/0!</v>
      </c>
      <c r="E11" s="206">
        <v>8</v>
      </c>
      <c r="F11" s="215" t="e">
        <f t="shared" si="1"/>
        <v>#DIV/0!</v>
      </c>
      <c r="I11" s="211" t="s">
        <v>140</v>
      </c>
      <c r="J11" s="212" t="e">
        <f>+Calcs!L15</f>
        <v>#DIV/0!</v>
      </c>
    </row>
    <row r="12" spans="2:10" x14ac:dyDescent="0.25">
      <c r="B12" s="206">
        <v>9</v>
      </c>
      <c r="D12" s="214" t="e">
        <f t="shared" si="0"/>
        <v>#DIV/0!</v>
      </c>
      <c r="E12" s="206">
        <v>9</v>
      </c>
      <c r="F12" s="215" t="e">
        <f t="shared" si="1"/>
        <v>#DIV/0!</v>
      </c>
      <c r="I12" s="211" t="s">
        <v>144</v>
      </c>
      <c r="J12" s="212" t="e">
        <f>+Calcs!L16</f>
        <v>#DIV/0!</v>
      </c>
    </row>
    <row r="13" spans="2:10" x14ac:dyDescent="0.25">
      <c r="B13" s="206">
        <v>10</v>
      </c>
      <c r="D13" s="214" t="e">
        <f t="shared" si="0"/>
        <v>#DIV/0!</v>
      </c>
      <c r="E13" s="206">
        <v>10</v>
      </c>
      <c r="F13" s="215" t="e">
        <f t="shared" si="1"/>
        <v>#DIV/0!</v>
      </c>
      <c r="I13" s="211" t="s">
        <v>147</v>
      </c>
      <c r="J13" s="212" t="e">
        <f>+Calcs!L17</f>
        <v>#DIV/0!</v>
      </c>
    </row>
    <row r="14" spans="2:10" x14ac:dyDescent="0.25">
      <c r="B14" s="206">
        <v>11</v>
      </c>
      <c r="D14" s="214" t="e">
        <f t="shared" si="0"/>
        <v>#DIV/0!</v>
      </c>
      <c r="E14" s="206">
        <v>11</v>
      </c>
      <c r="F14" s="215" t="e">
        <f t="shared" si="1"/>
        <v>#DIV/0!</v>
      </c>
    </row>
    <row r="15" spans="2:10" x14ac:dyDescent="0.25">
      <c r="B15" s="206">
        <v>12</v>
      </c>
      <c r="D15" s="214" t="e">
        <f t="shared" si="0"/>
        <v>#DIV/0!</v>
      </c>
      <c r="E15" s="206">
        <v>12</v>
      </c>
      <c r="F15" s="215" t="e">
        <f t="shared" si="1"/>
        <v>#DIV/0!</v>
      </c>
    </row>
    <row r="16" spans="2:10" x14ac:dyDescent="0.25">
      <c r="B16" s="206">
        <v>13</v>
      </c>
      <c r="D16" s="214" t="e">
        <f t="shared" si="0"/>
        <v>#DIV/0!</v>
      </c>
      <c r="E16" s="206">
        <v>13</v>
      </c>
      <c r="F16" s="215" t="e">
        <f t="shared" si="1"/>
        <v>#DIV/0!</v>
      </c>
    </row>
    <row r="17" spans="2:13" x14ac:dyDescent="0.25">
      <c r="B17" s="206">
        <v>14</v>
      </c>
      <c r="D17" s="214" t="e">
        <f t="shared" si="0"/>
        <v>#DIV/0!</v>
      </c>
      <c r="E17" s="206">
        <v>14</v>
      </c>
      <c r="F17" s="215" t="e">
        <f t="shared" si="1"/>
        <v>#DIV/0!</v>
      </c>
      <c r="I17" s="217" t="s">
        <v>118</v>
      </c>
      <c r="J17" s="212" t="e">
        <f>+Calcs!L8</f>
        <v>#DIV/0!</v>
      </c>
    </row>
    <row r="18" spans="2:13" x14ac:dyDescent="0.25">
      <c r="B18" s="206">
        <v>15</v>
      </c>
      <c r="D18" s="214" t="e">
        <f t="shared" si="0"/>
        <v>#DIV/0!</v>
      </c>
      <c r="E18" s="206">
        <v>15</v>
      </c>
      <c r="F18" s="215" t="e">
        <f t="shared" si="1"/>
        <v>#DIV/0!</v>
      </c>
      <c r="I18" s="218" t="s">
        <v>121</v>
      </c>
      <c r="J18" s="212" t="e">
        <f>+Calcs!L9</f>
        <v>#DIV/0!</v>
      </c>
    </row>
    <row r="19" spans="2:13" x14ac:dyDescent="0.25">
      <c r="B19" s="206">
        <v>16</v>
      </c>
      <c r="D19" s="214" t="e">
        <f t="shared" si="0"/>
        <v>#DIV/0!</v>
      </c>
      <c r="E19" s="206">
        <v>16</v>
      </c>
      <c r="F19" s="215" t="e">
        <f t="shared" si="1"/>
        <v>#DIV/0!</v>
      </c>
      <c r="I19" s="216" t="s">
        <v>124</v>
      </c>
      <c r="J19" s="212">
        <f>+Calcs!L10</f>
        <v>0</v>
      </c>
    </row>
    <row r="20" spans="2:13" x14ac:dyDescent="0.25">
      <c r="B20" s="206">
        <v>17</v>
      </c>
      <c r="D20" s="214" t="e">
        <f t="shared" si="0"/>
        <v>#DIV/0!</v>
      </c>
      <c r="E20" s="206">
        <v>17</v>
      </c>
      <c r="F20" s="215" t="e">
        <f t="shared" si="1"/>
        <v>#DIV/0!</v>
      </c>
      <c r="I20" s="219" t="s">
        <v>128</v>
      </c>
      <c r="J20" s="212" t="e">
        <f>+Calcs!L11</f>
        <v>#DIV/0!</v>
      </c>
    </row>
    <row r="21" spans="2:13" x14ac:dyDescent="0.25">
      <c r="B21" s="206">
        <v>18</v>
      </c>
      <c r="D21" s="214" t="e">
        <f t="shared" si="0"/>
        <v>#DIV/0!</v>
      </c>
      <c r="E21" s="206">
        <v>18</v>
      </c>
      <c r="F21" s="215" t="e">
        <f t="shared" si="1"/>
        <v>#DIV/0!</v>
      </c>
    </row>
    <row r="22" spans="2:13" x14ac:dyDescent="0.25">
      <c r="B22" s="206">
        <v>19</v>
      </c>
      <c r="D22" s="214" t="e">
        <f t="shared" si="0"/>
        <v>#DIV/0!</v>
      </c>
      <c r="E22" s="206">
        <v>19</v>
      </c>
      <c r="F22" s="215" t="e">
        <f t="shared" si="1"/>
        <v>#DIV/0!</v>
      </c>
    </row>
    <row r="23" spans="2:13" x14ac:dyDescent="0.25">
      <c r="B23" s="206">
        <v>20</v>
      </c>
      <c r="D23" s="214" t="e">
        <f t="shared" si="0"/>
        <v>#DIV/0!</v>
      </c>
      <c r="E23" s="206">
        <v>20</v>
      </c>
      <c r="F23" s="215" t="e">
        <f>+F22+D23</f>
        <v>#DIV/0!</v>
      </c>
    </row>
    <row r="24" spans="2:13" x14ac:dyDescent="0.25">
      <c r="B24" s="206">
        <v>21</v>
      </c>
      <c r="D24" s="214" t="e">
        <f t="shared" si="0"/>
        <v>#DIV/0!</v>
      </c>
      <c r="E24" s="206">
        <v>21</v>
      </c>
      <c r="F24" s="215" t="e">
        <f t="shared" si="1"/>
        <v>#DIV/0!</v>
      </c>
      <c r="H24" s="208">
        <v>1</v>
      </c>
      <c r="J24" s="213" t="e">
        <f>+J17</f>
        <v>#DIV/0!</v>
      </c>
      <c r="K24" s="213" t="e">
        <f>+J18</f>
        <v>#DIV/0!</v>
      </c>
      <c r="L24" s="213">
        <f>+J19</f>
        <v>0</v>
      </c>
      <c r="M24" s="213" t="e">
        <f>+J20</f>
        <v>#DIV/0!</v>
      </c>
    </row>
    <row r="25" spans="2:13" x14ac:dyDescent="0.25">
      <c r="B25" s="206">
        <v>22</v>
      </c>
      <c r="D25" s="214" t="e">
        <f t="shared" si="0"/>
        <v>#DIV/0!</v>
      </c>
      <c r="E25" s="206">
        <v>22</v>
      </c>
      <c r="F25" s="215" t="e">
        <f t="shared" si="1"/>
        <v>#DIV/0!</v>
      </c>
      <c r="J25" s="213"/>
      <c r="K25" s="213"/>
      <c r="L25" s="213"/>
      <c r="M25" s="213"/>
    </row>
    <row r="26" spans="2:13" x14ac:dyDescent="0.25">
      <c r="B26" s="206">
        <v>23</v>
      </c>
      <c r="D26" s="214" t="e">
        <f t="shared" si="0"/>
        <v>#DIV/0!</v>
      </c>
      <c r="E26" s="206">
        <v>23</v>
      </c>
      <c r="F26" s="215" t="e">
        <f t="shared" si="1"/>
        <v>#DIV/0!</v>
      </c>
      <c r="H26" s="208">
        <v>2</v>
      </c>
      <c r="J26" s="213">
        <v>1000</v>
      </c>
      <c r="K26" s="213">
        <v>2000</v>
      </c>
      <c r="L26" s="213">
        <v>20000</v>
      </c>
      <c r="M26" s="213">
        <v>1000</v>
      </c>
    </row>
    <row r="27" spans="2:13" x14ac:dyDescent="0.25">
      <c r="B27" s="206">
        <v>24</v>
      </c>
      <c r="D27" s="214" t="e">
        <f t="shared" si="0"/>
        <v>#DIV/0!</v>
      </c>
      <c r="E27" s="206">
        <v>24</v>
      </c>
      <c r="F27" s="215" t="e">
        <f t="shared" si="1"/>
        <v>#DIV/0!</v>
      </c>
    </row>
    <row r="28" spans="2:13" x14ac:dyDescent="0.25">
      <c r="B28" s="206">
        <v>25</v>
      </c>
      <c r="D28" s="214" t="e">
        <f t="shared" si="0"/>
        <v>#DIV/0!</v>
      </c>
      <c r="E28" s="206">
        <v>25</v>
      </c>
      <c r="F28" s="215" t="e">
        <f t="shared" si="1"/>
        <v>#DIV/0!</v>
      </c>
    </row>
    <row r="29" spans="2:13" x14ac:dyDescent="0.25">
      <c r="B29" s="206">
        <v>26</v>
      </c>
      <c r="D29" s="214" t="e">
        <f t="shared" si="0"/>
        <v>#DIV/0!</v>
      </c>
      <c r="E29" s="206">
        <v>26</v>
      </c>
      <c r="F29" s="215" t="e">
        <f t="shared" si="1"/>
        <v>#DIV/0!</v>
      </c>
      <c r="H29" s="208" t="s">
        <v>226</v>
      </c>
      <c r="J29" s="212" t="e">
        <f>+J17</f>
        <v>#DIV/0!</v>
      </c>
    </row>
    <row r="30" spans="2:13" x14ac:dyDescent="0.25">
      <c r="B30" s="206">
        <v>27</v>
      </c>
      <c r="D30" s="214" t="e">
        <f t="shared" si="0"/>
        <v>#DIV/0!</v>
      </c>
      <c r="E30" s="206">
        <v>27</v>
      </c>
      <c r="F30" s="215" t="e">
        <f t="shared" si="1"/>
        <v>#DIV/0!</v>
      </c>
      <c r="H30" s="208" t="s">
        <v>227</v>
      </c>
      <c r="J30" s="212" t="e">
        <f>+J18</f>
        <v>#DIV/0!</v>
      </c>
    </row>
    <row r="31" spans="2:13" x14ac:dyDescent="0.25">
      <c r="B31" s="206">
        <v>28</v>
      </c>
      <c r="D31" s="214" t="e">
        <f t="shared" si="0"/>
        <v>#DIV/0!</v>
      </c>
      <c r="E31" s="206">
        <v>28</v>
      </c>
      <c r="F31" s="215" t="e">
        <f t="shared" si="1"/>
        <v>#DIV/0!</v>
      </c>
      <c r="H31" s="208" t="s">
        <v>228</v>
      </c>
      <c r="J31" s="212">
        <f>+J19</f>
        <v>0</v>
      </c>
    </row>
    <row r="32" spans="2:13" x14ac:dyDescent="0.25">
      <c r="B32" s="206">
        <v>29</v>
      </c>
      <c r="D32" s="214" t="e">
        <f t="shared" si="0"/>
        <v>#DIV/0!</v>
      </c>
      <c r="E32" s="206">
        <v>29</v>
      </c>
      <c r="F32" s="215" t="e">
        <f t="shared" si="1"/>
        <v>#DIV/0!</v>
      </c>
      <c r="H32" s="208" t="s">
        <v>229</v>
      </c>
      <c r="J32" s="212" t="e">
        <f>+J20</f>
        <v>#DIV/0!</v>
      </c>
    </row>
    <row r="33" spans="2:6" x14ac:dyDescent="0.25">
      <c r="B33" s="206">
        <v>30</v>
      </c>
      <c r="D33" s="214" t="e">
        <f t="shared" si="0"/>
        <v>#DIV/0!</v>
      </c>
      <c r="E33" s="206">
        <v>30</v>
      </c>
      <c r="F33" s="215" t="e">
        <f t="shared" si="1"/>
        <v>#DIV/0!</v>
      </c>
    </row>
    <row r="34" spans="2:6" x14ac:dyDescent="0.25">
      <c r="B34" s="206">
        <v>31</v>
      </c>
      <c r="D34" s="214" t="e">
        <f t="shared" si="0"/>
        <v>#DIV/0!</v>
      </c>
      <c r="E34" s="206">
        <v>31</v>
      </c>
      <c r="F34" s="215" t="e">
        <f t="shared" si="1"/>
        <v>#DIV/0!</v>
      </c>
    </row>
    <row r="35" spans="2:6" x14ac:dyDescent="0.25">
      <c r="B35" s="206">
        <v>32</v>
      </c>
      <c r="D35" s="214" t="e">
        <f t="shared" si="0"/>
        <v>#DIV/0!</v>
      </c>
      <c r="E35" s="206">
        <v>32</v>
      </c>
      <c r="F35" s="215" t="e">
        <f t="shared" si="1"/>
        <v>#DIV/0!</v>
      </c>
    </row>
    <row r="36" spans="2:6" x14ac:dyDescent="0.25">
      <c r="B36" s="206">
        <v>33</v>
      </c>
      <c r="D36" s="214" t="e">
        <f t="shared" si="0"/>
        <v>#DIV/0!</v>
      </c>
      <c r="E36" s="206">
        <v>33</v>
      </c>
      <c r="F36" s="215" t="e">
        <f t="shared" si="1"/>
        <v>#DIV/0!</v>
      </c>
    </row>
    <row r="37" spans="2:6" x14ac:dyDescent="0.25">
      <c r="B37" s="206">
        <v>34</v>
      </c>
      <c r="D37" s="214" t="e">
        <f t="shared" si="0"/>
        <v>#DIV/0!</v>
      </c>
      <c r="E37" s="206">
        <v>34</v>
      </c>
      <c r="F37" s="215" t="e">
        <f t="shared" si="1"/>
        <v>#DIV/0!</v>
      </c>
    </row>
    <row r="38" spans="2:6" x14ac:dyDescent="0.25">
      <c r="B38" s="206">
        <v>35</v>
      </c>
      <c r="D38" s="214" t="e">
        <f t="shared" si="0"/>
        <v>#DIV/0!</v>
      </c>
      <c r="E38" s="206">
        <v>35</v>
      </c>
      <c r="F38" s="215" t="e">
        <f t="shared" si="1"/>
        <v>#DIV/0!</v>
      </c>
    </row>
    <row r="39" spans="2:6" x14ac:dyDescent="0.25">
      <c r="B39" s="206">
        <v>36</v>
      </c>
      <c r="D39" s="214" t="e">
        <f t="shared" si="0"/>
        <v>#DIV/0!</v>
      </c>
      <c r="E39" s="206">
        <v>36</v>
      </c>
      <c r="F39" s="215" t="e">
        <f>+F38+D39</f>
        <v>#DIV/0!</v>
      </c>
    </row>
    <row r="40" spans="2:6" x14ac:dyDescent="0.25">
      <c r="B40" s="206">
        <v>37</v>
      </c>
      <c r="D40" s="207" t="e">
        <f t="shared" si="0"/>
        <v>#DIV/0!</v>
      </c>
      <c r="E40" s="206">
        <v>37</v>
      </c>
      <c r="F40" s="207" t="e">
        <f t="shared" si="1"/>
        <v>#DIV/0!</v>
      </c>
    </row>
    <row r="41" spans="2:6" x14ac:dyDescent="0.25">
      <c r="B41" s="206">
        <v>38</v>
      </c>
      <c r="D41" s="207" t="e">
        <f t="shared" si="0"/>
        <v>#DIV/0!</v>
      </c>
      <c r="E41" s="206">
        <v>38</v>
      </c>
      <c r="F41" s="207" t="e">
        <f t="shared" si="1"/>
        <v>#DIV/0!</v>
      </c>
    </row>
    <row r="42" spans="2:6" x14ac:dyDescent="0.25">
      <c r="B42" s="206">
        <v>39</v>
      </c>
      <c r="D42" s="207" t="e">
        <f t="shared" si="0"/>
        <v>#DIV/0!</v>
      </c>
      <c r="E42" s="206">
        <v>39</v>
      </c>
      <c r="F42" s="207" t="e">
        <f t="shared" si="1"/>
        <v>#DIV/0!</v>
      </c>
    </row>
    <row r="43" spans="2:6" x14ac:dyDescent="0.25">
      <c r="B43" s="206">
        <v>40</v>
      </c>
      <c r="D43" s="207" t="e">
        <f t="shared" si="0"/>
        <v>#DIV/0!</v>
      </c>
      <c r="E43" s="206">
        <v>40</v>
      </c>
      <c r="F43" s="207" t="e">
        <f t="shared" si="1"/>
        <v>#DIV/0!</v>
      </c>
    </row>
    <row r="44" spans="2:6" x14ac:dyDescent="0.25">
      <c r="B44" s="206">
        <v>41</v>
      </c>
      <c r="D44" s="207" t="e">
        <f t="shared" si="0"/>
        <v>#DIV/0!</v>
      </c>
      <c r="E44" s="206">
        <v>41</v>
      </c>
      <c r="F44" s="207" t="e">
        <f t="shared" si="1"/>
        <v>#DIV/0!</v>
      </c>
    </row>
    <row r="45" spans="2:6" x14ac:dyDescent="0.25">
      <c r="B45" s="206">
        <v>42</v>
      </c>
      <c r="D45" s="207" t="e">
        <f t="shared" si="0"/>
        <v>#DIV/0!</v>
      </c>
      <c r="E45" s="206">
        <v>42</v>
      </c>
      <c r="F45" s="207" t="e">
        <f t="shared" si="1"/>
        <v>#DIV/0!</v>
      </c>
    </row>
    <row r="46" spans="2:6" x14ac:dyDescent="0.25">
      <c r="B46" s="206">
        <v>43</v>
      </c>
      <c r="D46" s="207" t="e">
        <f t="shared" si="0"/>
        <v>#DIV/0!</v>
      </c>
      <c r="E46" s="206">
        <v>43</v>
      </c>
      <c r="F46" s="207" t="e">
        <f t="shared" si="1"/>
        <v>#DIV/0!</v>
      </c>
    </row>
    <row r="47" spans="2:6" x14ac:dyDescent="0.25">
      <c r="B47" s="206">
        <v>44</v>
      </c>
      <c r="D47" s="207" t="e">
        <f t="shared" si="0"/>
        <v>#DIV/0!</v>
      </c>
      <c r="E47" s="206">
        <v>44</v>
      </c>
      <c r="F47" s="207" t="e">
        <f t="shared" si="1"/>
        <v>#DIV/0!</v>
      </c>
    </row>
    <row r="48" spans="2:6" x14ac:dyDescent="0.25">
      <c r="B48" s="206">
        <v>45</v>
      </c>
      <c r="D48" s="207" t="e">
        <f t="shared" si="0"/>
        <v>#DIV/0!</v>
      </c>
      <c r="E48" s="206">
        <v>45</v>
      </c>
      <c r="F48" s="207" t="e">
        <f t="shared" si="1"/>
        <v>#DIV/0!</v>
      </c>
    </row>
    <row r="49" spans="2:6" x14ac:dyDescent="0.25">
      <c r="B49" s="206">
        <v>46</v>
      </c>
      <c r="D49" s="207" t="e">
        <f t="shared" si="0"/>
        <v>#DIV/0!</v>
      </c>
      <c r="E49" s="206">
        <v>46</v>
      </c>
      <c r="F49" s="207" t="e">
        <f t="shared" si="1"/>
        <v>#DIV/0!</v>
      </c>
    </row>
    <row r="50" spans="2:6" x14ac:dyDescent="0.25">
      <c r="B50" s="206">
        <v>47</v>
      </c>
      <c r="D50" s="207" t="e">
        <f t="shared" si="0"/>
        <v>#DIV/0!</v>
      </c>
      <c r="E50" s="206">
        <v>47</v>
      </c>
      <c r="F50" s="207" t="e">
        <f t="shared" si="1"/>
        <v>#DIV/0!</v>
      </c>
    </row>
    <row r="51" spans="2:6" x14ac:dyDescent="0.25">
      <c r="B51" s="206">
        <v>48</v>
      </c>
      <c r="D51" s="207" t="e">
        <f t="shared" si="0"/>
        <v>#DIV/0!</v>
      </c>
      <c r="E51" s="206">
        <v>48</v>
      </c>
      <c r="F51" s="207" t="e">
        <f t="shared" si="1"/>
        <v>#DIV/0!</v>
      </c>
    </row>
  </sheetData>
  <sheetProtection password="A87F" sheet="1" objects="1" scenarios="1"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Calcs</vt:lpstr>
      <vt:lpstr>Macros</vt:lpstr>
      <vt:lpstr>Graph Data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K Bryant</dc:creator>
  <cp:lastModifiedBy>Ronald K Bryant</cp:lastModifiedBy>
  <cp:lastPrinted>2015-12-23T02:15:52Z</cp:lastPrinted>
  <dcterms:created xsi:type="dcterms:W3CDTF">2015-11-18T16:01:01Z</dcterms:created>
  <dcterms:modified xsi:type="dcterms:W3CDTF">2015-12-23T02:16:01Z</dcterms:modified>
</cp:coreProperties>
</file>